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filterPrivacy="1"/>
  <xr:revisionPtr revIDLastSave="0" documentId="13_ncr:1_{77FB0AC4-D0AE-4841-9933-9EE156EBD2C5}" xr6:coauthVersionLast="36" xr6:coauthVersionMax="36" xr10:uidLastSave="{00000000-0000-0000-0000-000000000000}"/>
  <bookViews>
    <workbookView xWindow="-105" yWindow="-105" windowWidth="23250" windowHeight="12570" activeTab="2" xr2:uid="{00000000-000D-0000-FFFF-FFFF00000000}"/>
  </bookViews>
  <sheets>
    <sheet name="المتغيرات" sheetId="1" r:id="rId1"/>
    <sheet name="ميزانية الاعداد" sheetId="2" r:id="rId2"/>
    <sheet name="ميزانية اشتغال ورشةواحدة" sheetId="3" r:id="rId3"/>
    <sheet name="المجمل النهائي" sheetId="6" r:id="rId4"/>
  </sheets>
  <externalReferences>
    <externalReference r:id="rId5"/>
  </externalReferenc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3" l="1"/>
  <c r="J7" i="1"/>
  <c r="J9" i="1"/>
  <c r="I9" i="3"/>
  <c r="J9" i="3" l="1"/>
  <c r="J12" i="3"/>
  <c r="J45" i="1" l="1"/>
  <c r="J46" i="1"/>
  <c r="J25" i="1"/>
  <c r="J10" i="3"/>
  <c r="J11" i="3"/>
  <c r="J21" i="3" l="1"/>
  <c r="J24" i="3"/>
  <c r="I10" i="2"/>
  <c r="I20" i="3" l="1"/>
  <c r="I19" i="3"/>
  <c r="I10" i="3"/>
  <c r="I8" i="3"/>
  <c r="J11" i="2"/>
  <c r="J59" i="1"/>
  <c r="J58" i="1"/>
  <c r="J56" i="1"/>
  <c r="J55" i="1"/>
  <c r="J54" i="1"/>
  <c r="J53" i="1"/>
  <c r="J51" i="1"/>
  <c r="J50" i="1"/>
  <c r="J49" i="1"/>
  <c r="J48" i="1"/>
  <c r="J44" i="1"/>
  <c r="J43" i="1"/>
  <c r="J42" i="1"/>
  <c r="J41" i="1"/>
  <c r="J40" i="1"/>
  <c r="J39" i="1"/>
  <c r="J37" i="1"/>
  <c r="J36" i="1"/>
  <c r="J35" i="1"/>
  <c r="J34" i="1"/>
  <c r="J33" i="1"/>
  <c r="J32" i="1"/>
  <c r="J30" i="1"/>
  <c r="J29" i="1"/>
  <c r="J28" i="1"/>
  <c r="J20" i="3" s="1"/>
  <c r="J26" i="1"/>
  <c r="J24" i="1"/>
  <c r="J22" i="1"/>
  <c r="J21" i="1"/>
  <c r="J19" i="1"/>
  <c r="J18" i="1"/>
  <c r="J17" i="1"/>
  <c r="J16" i="1"/>
  <c r="J14" i="1"/>
  <c r="J13" i="1"/>
  <c r="J12" i="1"/>
  <c r="J11" i="1"/>
  <c r="J6" i="1"/>
  <c r="J23" i="3" l="1"/>
  <c r="J47" i="1"/>
  <c r="J13" i="3"/>
  <c r="J15" i="3"/>
  <c r="J8" i="3"/>
  <c r="J16" i="3"/>
  <c r="J57" i="1"/>
  <c r="J13" i="2"/>
  <c r="J23" i="1"/>
  <c r="J10" i="1"/>
  <c r="J52" i="1"/>
  <c r="J60" i="1"/>
  <c r="J38" i="1"/>
  <c r="J27" i="1"/>
  <c r="J15" i="1"/>
  <c r="J20" i="1"/>
  <c r="J31" i="1"/>
  <c r="J22" i="3" l="1"/>
  <c r="K33" i="3"/>
  <c r="E10" i="6" s="1"/>
  <c r="J7" i="3"/>
  <c r="K7" i="3" s="1"/>
  <c r="J18" i="3"/>
  <c r="J26" i="3"/>
  <c r="J25" i="3"/>
  <c r="J17" i="3"/>
  <c r="J14" i="3"/>
  <c r="J27" i="3"/>
  <c r="J19" i="3"/>
  <c r="J28" i="3"/>
  <c r="K14" i="3" l="1"/>
  <c r="K19" i="3"/>
  <c r="K30" i="3" l="1"/>
  <c r="K31" i="3" s="1"/>
  <c r="E7" i="6" l="1"/>
  <c r="E8" i="6"/>
  <c r="K32" i="3"/>
  <c r="E9" i="6" s="1"/>
  <c r="K34" i="3" l="1"/>
  <c r="E11" i="6" s="1"/>
  <c r="K35" i="3" l="1"/>
  <c r="E12" i="6" s="1"/>
</calcChain>
</file>

<file path=xl/sharedStrings.xml><?xml version="1.0" encoding="utf-8"?>
<sst xmlns="http://schemas.openxmlformats.org/spreadsheetml/2006/main" count="213" uniqueCount="149">
  <si>
    <t>المؤسسات واللجن</t>
  </si>
  <si>
    <t>الأعضاء/الصفة</t>
  </si>
  <si>
    <t>العدد</t>
  </si>
  <si>
    <t>تعويض يوم عمل واحد
 بالدولار</t>
  </si>
  <si>
    <t xml:space="preserve">عدد أيام العمل 
المحتملة </t>
  </si>
  <si>
    <t>التكلفة الإجمالية
 بالدولار</t>
  </si>
  <si>
    <t>شركاء المشروع</t>
  </si>
  <si>
    <t>مكتب الدراسات استراتيجيا بالمغرب</t>
  </si>
  <si>
    <t>مكتب الدراسات استراتيجيا بالمغرب.</t>
  </si>
  <si>
    <t>شركةمتخصصة في البرمجيات</t>
  </si>
  <si>
    <t>شركةمتخصصة في مجال الإعلام والاتصال.</t>
  </si>
  <si>
    <t>المجموع</t>
  </si>
  <si>
    <t>مدير</t>
  </si>
  <si>
    <t>مسؤول إداري ومالي</t>
  </si>
  <si>
    <t>مسؤول تربوي</t>
  </si>
  <si>
    <t>مسؤول تقني</t>
  </si>
  <si>
    <t>لجنة الإشراف الوطنية</t>
  </si>
  <si>
    <t>مدير المؤسسة التعليمية التجريبية</t>
  </si>
  <si>
    <t>منسق النادي التربوي بالمؤسسة</t>
  </si>
  <si>
    <t>لجنة الإشراف الوطنية 
مع لجنة التحكيم الوطنية</t>
  </si>
  <si>
    <t>لجنة الإشراف المحلية
 مع التحكيم المحلية.</t>
  </si>
  <si>
    <t>لجنة التحكيم الوطنية</t>
  </si>
  <si>
    <t>المشارك</t>
  </si>
  <si>
    <t>منسق النادي</t>
  </si>
  <si>
    <t>التنظيم واللوجستيك</t>
  </si>
  <si>
    <t>تنقل االمشاركين</t>
  </si>
  <si>
    <t>تنقل منسقي الأندية</t>
  </si>
  <si>
    <t>طاقم التنظيم</t>
  </si>
  <si>
    <t>التوثيق السمعي والبصري</t>
  </si>
  <si>
    <t>الوطنية</t>
  </si>
  <si>
    <t>مراحل المشروع</t>
  </si>
  <si>
    <t>الأهداف</t>
  </si>
  <si>
    <t>العمليات</t>
  </si>
  <si>
    <t>المتدخلون</t>
  </si>
  <si>
    <t>المسؤول</t>
  </si>
  <si>
    <t>عدد أيام
 الاشتغال</t>
  </si>
  <si>
    <t>التكلفة المالية 
بالدولار</t>
  </si>
  <si>
    <t>المرحلة الأولى:
 الإعداد والتسويق.</t>
  </si>
  <si>
    <t xml:space="preserve"> إعداد وثيقة المشروع
</t>
  </si>
  <si>
    <t>إعداد فريق العمل؛</t>
  </si>
  <si>
    <t>شركة نهى ميديا؛
المركز المغربي للأبحاث
 والدراسات التربوية؛
مكتب استراتيجيا.</t>
  </si>
  <si>
    <t>شركة نهى ميديا.</t>
  </si>
  <si>
    <t>الإعداد التصور الأولي لوثيقة المشروع؛</t>
  </si>
  <si>
    <t>تنظيم أيام دراسية تحت إشراف خبراء.</t>
  </si>
  <si>
    <t>تجريب فكرة المشروع</t>
  </si>
  <si>
    <t xml:space="preserve">تنظيم مسابقات بعشر مؤسسات تعليمية مغربية وتصويرها. </t>
  </si>
  <si>
    <t>شركة نهى ميديا؛
لجن علمية وفنية؛
لجن تنظيمية؛
تلاميذ المؤسسات التعليمية.</t>
  </si>
  <si>
    <t>تسويق فكرة المشروع</t>
  </si>
  <si>
    <t>التنقلات والاتصالات والإقامة.</t>
  </si>
  <si>
    <t xml:space="preserve">التفاوض والتعاقد </t>
  </si>
  <si>
    <t>إعداد البرنامج التربوي للقيم القرآنية المجتمعية مع متابعة تنفيذه.</t>
  </si>
  <si>
    <t>شركة نهى ميديا؛
المركز المغربي للأبحاث 
والدراسات التربوية.</t>
  </si>
  <si>
    <t>شركة نهى ميديا؛
مكتب الدراسات استراتيجيا بالمغرب.</t>
  </si>
  <si>
    <t xml:space="preserve">إنشاء موقع إلكتروني للمسابقة. </t>
  </si>
  <si>
    <t>شركة نهى ميديا؛
شركة متخصصة
 في مجال الإعلام والاتصال.</t>
  </si>
  <si>
    <t>شركة نهى ميديا؛</t>
  </si>
  <si>
    <t xml:space="preserve">اللجنة المركزية 
للمشروع.  </t>
  </si>
  <si>
    <t>فريق الإشراف المحلي؛
لجنة التنظيم؛
شركة نهى ميديا.</t>
  </si>
  <si>
    <t>فريق الإشراف المحلي.</t>
  </si>
  <si>
    <t>تعميم المسابقة وطنيا بالمؤسسات التعليمية داخل الدولة الحاضنة للمشروع.</t>
  </si>
  <si>
    <t xml:space="preserve">تشكيل واشتغال أعضاء لجنة الإشراف الوطنية على المسابقة. 
</t>
  </si>
  <si>
    <t>اللجنة المركزية 
للمشروع بالدولة الحاضنة للمشروع.</t>
  </si>
  <si>
    <t>تشكيل واشتغال لجنة تحكيم المسابقة الوطنية.</t>
  </si>
  <si>
    <t>لجنة الإشراف الوطنية؛
شركة نهى ميديا.</t>
  </si>
  <si>
    <t>لجنة الإشراف الوطنية.</t>
  </si>
  <si>
    <t>تكوين لجنتي الإشراف والتحكيم الوطنيتين.</t>
  </si>
  <si>
    <t>لجنة الإشراف الوطنية؛
لجنة التحكيم الوطنية؛
شركة نهى ميديا.</t>
  </si>
  <si>
    <t>لجنة الإشراف الوطنية؛
وزارة التعليم للدولة الحاضنة؛
شركة نهى ميديا.</t>
  </si>
  <si>
    <t>لجنة الإشراف الوطنية؛
لجن الإشراف الجهوية؛
شركة نهى ميديا.</t>
  </si>
  <si>
    <t>لجن الإشراف الجهوية.</t>
  </si>
  <si>
    <t>لجنة الإشراف الوطنية؛
لجن الإشراف الجهوية؛
لجن التحكيم الجهوية؛
شركة نهى ميديا.</t>
  </si>
  <si>
    <t>لجنة الإشراف الوطنية؛
 لجن الإشراف الجهوية؛
المشاركون ومنسقو الأندية جهويا
لجن التنظيم الجهوية؛
شركة نهى ميديا.</t>
  </si>
  <si>
    <t>لجنة الإشراف الوطنية؛
 لجن الإشراف الجهوية؛
المشاركون المتوجون جهويا؛
لجنة التنظيم؛
شركة نهى ميديا.</t>
  </si>
  <si>
    <t xml:space="preserve"> التنظيم واللوجستيك الخاص بحفل المسابقة وطنيا.</t>
  </si>
  <si>
    <t>لجنة الإشراف الوطنية؛
 المشاركون ومنسقو الأندية وطنيا؛
لجنة التنظيم الوطنية؛
شركة نهى ميديا.</t>
  </si>
  <si>
    <t xml:space="preserve"> جوائز حفل تتويج المشاركين وطنيا
</t>
  </si>
  <si>
    <t>لجنة الإشراف الوطنية؛
 المشاركون المتوجون؛
لجنة التنظيم؛
شركة نهى ميديا.</t>
  </si>
  <si>
    <t xml:space="preserve">تقييم شامل للمسابقة الوطنية بالدولة الحاضنة للمشروع. </t>
  </si>
  <si>
    <t>ميزانية الاعداد</t>
  </si>
  <si>
    <t>مجموع تعويضات الشركة صاحبة المشروع</t>
  </si>
  <si>
    <t>ورشة واحدة</t>
  </si>
  <si>
    <t>ميزانية الاشتغال</t>
  </si>
  <si>
    <t>ميزانية ورشة واحدة للمسابقة</t>
  </si>
  <si>
    <t>التكلفة المالية المتوقعة لكل عملية بالمسابقة
بالدولار</t>
  </si>
  <si>
    <t>التكلفة المالية المتوقعة 
لكل مرحلة بالدولار</t>
  </si>
  <si>
    <t>ضريبة تعويضات الشركة صاحبة المشروع  "ضريبة الأرباح 20%"</t>
  </si>
  <si>
    <t>مجموع الميزانية المتوقعة لاشتغال ورشة واحدة من المسابقة</t>
  </si>
  <si>
    <t>الميزانية الإجمالية للمشروع</t>
  </si>
  <si>
    <t>ضريبة تعويضات الشركة صاحبة المشروع 20%</t>
  </si>
  <si>
    <t>التكلفة الإجمالية المتوقعة بالدولار</t>
  </si>
  <si>
    <t>التعاقد مع شركةمتخصصة في البرمجيات,</t>
  </si>
  <si>
    <t>تعويضات الشركة صاحبة المشروع 5%</t>
  </si>
  <si>
    <t>لجنة الإشراف بالمنطقة
مع لجنة التحكيم على صعيد المنطقة</t>
  </si>
  <si>
    <t>لجنة التحكيم على صعيد المنطقة</t>
  </si>
  <si>
    <t>جوائز المراتب الموالية</t>
  </si>
  <si>
    <t>على صعيد المنطقة</t>
  </si>
  <si>
    <t>اللجن الوظيفية
 للمسابقة</t>
  </si>
  <si>
    <t>التكوينات</t>
  </si>
  <si>
    <t>لجن التحكيم</t>
  </si>
  <si>
    <t>المحلي</t>
  </si>
  <si>
    <t>تدريب أعضاء اللجنة الوطنية للمشروع على تشغيل الموقع وسير المسابقة.</t>
  </si>
  <si>
    <t xml:space="preserve">تشكيل واشتغال لجن مناطق المملكة "13 منطقة"؛ </t>
  </si>
  <si>
    <t>تكوين لجن الإشراف والتحكيم بمناطق المملكة.</t>
  </si>
  <si>
    <t xml:space="preserve"> التنظيم واللوجستيك الخاص بحفل المسابقة بمناطق المملكة.
"13 منطقة".</t>
  </si>
  <si>
    <t xml:space="preserve"> جوائز حفل تتويج المشاركين على صعيد المناطق. "13 منطقة".
</t>
  </si>
  <si>
    <t>إعداد البنية التنظيمية للمشروع: 
 تشكيل اللجنة الوطنية للمشروع بالدولة الحاضنة للمشروع.</t>
  </si>
  <si>
    <t>تشكيل واشتغال لجن التحكيم بمناطق المملكة"13 منطقة",.</t>
  </si>
  <si>
    <t>تجريب المسابقة بمنطقة واحدة "عشر مؤسسات تعليمية" بالدولة الحاضنة للمشروع.</t>
  </si>
  <si>
    <t>اللجنة الوطنية للمشروع؛
 شركة نهى ميديا.</t>
  </si>
  <si>
    <t>شركة نهى ميديا؛
شركة الإعلاميات؛
لجنة الإشراف الوطنية للمسابقة.</t>
  </si>
  <si>
    <t>اللجنة الوطنية للمشروع؛
وزارة التعليم بالدولة الحاضنة للمشروع؛
شركة نهى ميديا.</t>
  </si>
  <si>
    <t>اللجنة الوطنية للمشروع؛
شركة نهى ميديا.</t>
  </si>
  <si>
    <t>تشكيل لجن الإشراف على المسابقة على مستوى مؤسسات التجريب.</t>
  </si>
  <si>
    <t xml:space="preserve">اللجنة الوطنية 
للمشروع.  </t>
  </si>
  <si>
    <t>تشكيل لجنة تحكيم المسابقة بمؤسسات التجريب.</t>
  </si>
  <si>
    <t xml:space="preserve"> التنظيم واللوجستيك الخاص بحفل المسابقة
  على صعيد منطقة التجريب.</t>
  </si>
  <si>
    <t xml:space="preserve"> جوائز حفل تتويج المشاركين بمنطقة التجريب.
</t>
  </si>
  <si>
    <t>اللجنة الوطنية للمشروع؛
فريق الإشراف المحلي؛
لجنة التنظيم المحلية؛
تلاميذ مؤسسة التجريب؛
شركة نهى ميديا.</t>
  </si>
  <si>
    <t>اللجنة الوطنية للمشروع؛
لجنة الإشراف الوطنية؛
شركة نهى ميديا.</t>
  </si>
  <si>
    <t>اللجنة الوطنية 
للمشروع بالدولة الحاضنة للمشروع.</t>
  </si>
  <si>
    <t>السنة الأولى: تجريب المسابقة بمنطقة واحدة للدولة الحاضنة.</t>
  </si>
  <si>
    <t>السنة الثانية: تعميم المسابقة وطنيا.</t>
  </si>
  <si>
    <t>ميزانية اشتغال ورشة واحدة</t>
  </si>
  <si>
    <t>التكلفة الإجمالية لإعداد المشروع</t>
  </si>
  <si>
    <t>تكوين فرق إشراف مؤسسات التجريب ولجنة التحكيم المحلية.</t>
  </si>
  <si>
    <t>الإعداد  الاستراتيجي والتنظيمي
 لهياكل المسابقة.</t>
  </si>
  <si>
    <t xml:space="preserve">صياغة المخطط الاستراتيجي وخطة الأعمال Business Plan للمشروع . </t>
  </si>
  <si>
    <t>التعاقد مع شركة متخصصة في المجال السمعي البصري</t>
  </si>
  <si>
    <t xml:space="preserve">اللجنة الوطنية  للمشروع </t>
  </si>
  <si>
    <t>اللجنة المركزية للمشروع؛
لجنة الإشراف الوطنية؛
لجن الإشراف الجهوية؛
شركة نهى ميديا.</t>
  </si>
  <si>
    <t>شركة نهى ميديا؛
شركةمتخصصة في البرمجيات,</t>
  </si>
  <si>
    <t>شركة نهى ميديا؛
شركةمتخصصة في البرمجيات</t>
  </si>
  <si>
    <t>مسابقة برنامج " المحكم "</t>
  </si>
  <si>
    <t>شركة متخصصة في مجال السمعي البصري</t>
  </si>
  <si>
    <t>شركة متخصصة في البرمجيات</t>
  </si>
  <si>
    <t>لجنة الإشراف المحلية بمؤسسة التجريب</t>
  </si>
  <si>
    <t>لجن الإشراف على صعيد منطقات المملكة</t>
  </si>
  <si>
    <t>جائزة المنطقة "المركز الثاني"</t>
  </si>
  <si>
    <t>جائزة المنطقة "المركز الثالث"</t>
  </si>
  <si>
    <t>الجائزة المنطقة "المركز الرابع"</t>
  </si>
  <si>
    <r>
      <rPr>
        <sz val="20"/>
        <color theme="0"/>
        <rFont val="Hacen Algeria"/>
      </rPr>
      <t>الجائزة الوطنية "المركز الأول"</t>
    </r>
  </si>
  <si>
    <r>
      <t xml:space="preserve"> </t>
    </r>
    <r>
      <rPr>
        <sz val="20"/>
        <color theme="0"/>
        <rFont val="Hacen Algeria"/>
      </rPr>
      <t>الجائزة الوطنية "المركز الثاني"</t>
    </r>
  </si>
  <si>
    <r>
      <rPr>
        <sz val="20"/>
        <color theme="0"/>
        <rFont val="Hacen Algeria"/>
      </rPr>
      <t>الجائزة الوطنية "المركز الثالث"</t>
    </r>
  </si>
  <si>
    <t>المركز المغربي للأبحاث والدراسات التربوية</t>
  </si>
  <si>
    <t>المتغيـــرات</t>
  </si>
  <si>
    <t>تعويض لجنة التحكيم  المحلية.</t>
  </si>
  <si>
    <t>ميزانية الإعداد</t>
  </si>
  <si>
    <t xml:space="preserve">الميزانية التوقعية </t>
  </si>
  <si>
    <t xml:space="preserve">التوقعات المالية لمشروع المحكم خلال سنتين بالدولار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</si>
</sst>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36"/>
      <color theme="1"/>
      <name val="Janna LT"/>
    </font>
    <font>
      <b/>
      <sz val="48"/>
      <color theme="1"/>
      <name val="Janna LT"/>
    </font>
    <font>
      <b/>
      <sz val="48"/>
      <color theme="4" tint="-0.249977111117893"/>
      <name val="Kufam Black"/>
    </font>
    <font>
      <b/>
      <sz val="36"/>
      <color theme="4" tint="-0.249977111117893"/>
      <name val="Kufam Black"/>
    </font>
    <font>
      <sz val="14"/>
      <name val="Hacen Algeria"/>
    </font>
    <font>
      <sz val="16"/>
      <name val="Hacen Algeria"/>
    </font>
    <font>
      <b/>
      <sz val="16"/>
      <name val="Hacen Algeria"/>
    </font>
    <font>
      <b/>
      <sz val="18"/>
      <name val="Hacen Algeria"/>
    </font>
    <font>
      <b/>
      <sz val="16"/>
      <color theme="1"/>
      <name val="Hacen Algeria"/>
    </font>
    <font>
      <b/>
      <sz val="18"/>
      <color theme="1"/>
      <name val="Hacen Algeria"/>
    </font>
    <font>
      <b/>
      <sz val="18"/>
      <color theme="0"/>
      <name val="Hacen Algeria"/>
    </font>
    <font>
      <b/>
      <sz val="20"/>
      <name val="Hacen Algeria"/>
    </font>
    <font>
      <b/>
      <sz val="20"/>
      <color theme="1"/>
      <name val="Janna LT"/>
    </font>
    <font>
      <b/>
      <sz val="20"/>
      <color theme="0"/>
      <name val="Hacen Algeria"/>
    </font>
    <font>
      <b/>
      <sz val="20"/>
      <color theme="1"/>
      <name val="Hacen Algeria"/>
    </font>
    <font>
      <sz val="16"/>
      <color theme="1"/>
      <name val="Hacen Algeria"/>
    </font>
    <font>
      <sz val="18"/>
      <color theme="1"/>
      <name val="Hacen Algeria"/>
    </font>
    <font>
      <sz val="11"/>
      <color theme="1"/>
      <name val="Hacen Algeria"/>
    </font>
    <font>
      <b/>
      <sz val="22"/>
      <color theme="1"/>
      <name val="Hacen Algeria"/>
    </font>
    <font>
      <b/>
      <sz val="24"/>
      <color theme="0"/>
      <name val="Janna LT"/>
    </font>
    <font>
      <b/>
      <sz val="24"/>
      <color theme="0"/>
      <name val="Calibri"/>
      <family val="2"/>
      <scheme val="minor"/>
    </font>
    <font>
      <b/>
      <sz val="22"/>
      <color theme="0"/>
      <name val="Hacen Algeria"/>
    </font>
    <font>
      <sz val="20"/>
      <color theme="1"/>
      <name val="Hacen Algeria"/>
    </font>
    <font>
      <sz val="20"/>
      <color theme="0"/>
      <name val="Hacen Algeria"/>
    </font>
    <font>
      <b/>
      <sz val="24"/>
      <name val="Hacen Algeria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2" fillId="0" borderId="0" xfId="0" applyFont="1"/>
    <xf numFmtId="0" fontId="7" fillId="7" borderId="23" xfId="0" applyFont="1" applyFill="1" applyBorder="1" applyAlignment="1">
      <alignment horizontal="right" vertical="center" wrapText="1"/>
    </xf>
    <xf numFmtId="0" fontId="7" fillId="7" borderId="42" xfId="0" applyFont="1" applyFill="1" applyBorder="1" applyAlignment="1">
      <alignment horizontal="right" vertical="center" wrapText="1"/>
    </xf>
    <xf numFmtId="0" fontId="7" fillId="7" borderId="38" xfId="0" applyFont="1" applyFill="1" applyBorder="1" applyAlignment="1">
      <alignment horizontal="right" vertical="center" wrapText="1"/>
    </xf>
    <xf numFmtId="0" fontId="8" fillId="3" borderId="10" xfId="0" applyFont="1" applyFill="1" applyBorder="1" applyAlignment="1">
      <alignment horizontal="right"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horizontal="right" vertical="center" wrapText="1"/>
    </xf>
    <xf numFmtId="0" fontId="8" fillId="7" borderId="24" xfId="0" applyFont="1" applyFill="1" applyBorder="1" applyAlignment="1">
      <alignment horizontal="right" vertical="center" wrapText="1"/>
    </xf>
    <xf numFmtId="0" fontId="8" fillId="7" borderId="10" xfId="0" applyFont="1" applyFill="1" applyBorder="1" applyAlignment="1">
      <alignment horizontal="right" vertical="center"/>
    </xf>
    <xf numFmtId="0" fontId="8" fillId="7" borderId="12" xfId="0" applyFont="1" applyFill="1" applyBorder="1" applyAlignment="1">
      <alignment horizontal="right" vertical="center" wrapText="1"/>
    </xf>
    <xf numFmtId="0" fontId="8" fillId="7" borderId="13" xfId="0" applyFont="1" applyFill="1" applyBorder="1" applyAlignment="1">
      <alignment horizontal="right" vertical="center" wrapText="1"/>
    </xf>
    <xf numFmtId="0" fontId="7" fillId="3" borderId="38" xfId="0" applyFont="1" applyFill="1" applyBorder="1" applyAlignment="1">
      <alignment horizontal="right" vertical="center" wrapText="1"/>
    </xf>
    <xf numFmtId="0" fontId="7" fillId="3" borderId="21" xfId="0" applyFont="1" applyFill="1" applyBorder="1" applyAlignment="1">
      <alignment horizontal="right" vertical="center" wrapText="1"/>
    </xf>
    <xf numFmtId="0" fontId="7" fillId="3" borderId="42" xfId="0" applyFont="1" applyFill="1" applyBorder="1" applyAlignment="1">
      <alignment horizontal="right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7" borderId="39" xfId="0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readingOrder="2"/>
    </xf>
    <xf numFmtId="3" fontId="8" fillId="3" borderId="40" xfId="0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readingOrder="2"/>
    </xf>
    <xf numFmtId="3" fontId="8" fillId="3" borderId="41" xfId="0" applyNumberFormat="1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 readingOrder="2"/>
    </xf>
    <xf numFmtId="0" fontId="8" fillId="3" borderId="47" xfId="0" applyFont="1" applyFill="1" applyBorder="1" applyAlignment="1">
      <alignment horizontal="center" vertical="center" readingOrder="2"/>
    </xf>
    <xf numFmtId="0" fontId="8" fillId="3" borderId="30" xfId="0" applyFont="1" applyFill="1" applyBorder="1" applyAlignment="1">
      <alignment horizontal="center" vertical="center" readingOrder="2"/>
    </xf>
    <xf numFmtId="3" fontId="8" fillId="3" borderId="43" xfId="0" applyNumberFormat="1" applyFont="1" applyFill="1" applyBorder="1" applyAlignment="1">
      <alignment horizontal="center" vertical="center"/>
    </xf>
    <xf numFmtId="0" fontId="8" fillId="7" borderId="39" xfId="0" applyFont="1" applyFill="1" applyBorder="1" applyAlignment="1">
      <alignment horizontal="center" vertical="center"/>
    </xf>
    <xf numFmtId="3" fontId="9" fillId="7" borderId="41" xfId="0" applyNumberFormat="1" applyFont="1" applyFill="1" applyBorder="1" applyAlignment="1">
      <alignment horizontal="center" vertical="center"/>
    </xf>
    <xf numFmtId="3" fontId="8" fillId="7" borderId="41" xfId="0" applyNumberFormat="1" applyFont="1" applyFill="1" applyBorder="1" applyAlignment="1">
      <alignment horizontal="center" vertical="center"/>
    </xf>
    <xf numFmtId="0" fontId="8" fillId="7" borderId="33" xfId="0" applyFont="1" applyFill="1" applyBorder="1" applyAlignment="1">
      <alignment horizontal="center" vertical="center"/>
    </xf>
    <xf numFmtId="3" fontId="8" fillId="7" borderId="44" xfId="0" applyNumberFormat="1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center" vertical="center"/>
    </xf>
    <xf numFmtId="3" fontId="8" fillId="7" borderId="43" xfId="0" applyNumberFormat="1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right" wrapText="1"/>
    </xf>
    <xf numFmtId="0" fontId="7" fillId="3" borderId="34" xfId="0" applyFont="1" applyFill="1" applyBorder="1" applyAlignment="1">
      <alignment horizontal="right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/>
    </xf>
    <xf numFmtId="3" fontId="8" fillId="3" borderId="19" xfId="0" applyNumberFormat="1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right" vertical="center" wrapText="1"/>
    </xf>
    <xf numFmtId="0" fontId="8" fillId="3" borderId="10" xfId="0" applyFont="1" applyFill="1" applyBorder="1" applyAlignment="1">
      <alignment horizontal="right" vertical="center"/>
    </xf>
    <xf numFmtId="0" fontId="7" fillId="3" borderId="45" xfId="0" applyFont="1" applyFill="1" applyBorder="1" applyAlignment="1">
      <alignment horizontal="right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/>
    </xf>
    <xf numFmtId="3" fontId="8" fillId="3" borderId="44" xfId="0" applyNumberFormat="1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right" vertical="center" wrapText="1"/>
    </xf>
    <xf numFmtId="0" fontId="7" fillId="3" borderId="36" xfId="0" applyFont="1" applyFill="1" applyBorder="1" applyAlignment="1">
      <alignment horizontal="right" vertical="center" wrapText="1"/>
    </xf>
    <xf numFmtId="0" fontId="8" fillId="3" borderId="12" xfId="0" applyFont="1" applyFill="1" applyBorder="1" applyAlignment="1">
      <alignment horizontal="right" vertical="center"/>
    </xf>
    <xf numFmtId="0" fontId="8" fillId="3" borderId="24" xfId="0" applyFont="1" applyFill="1" applyBorder="1" applyAlignment="1">
      <alignment vertical="center" wrapText="1"/>
    </xf>
    <xf numFmtId="3" fontId="1" fillId="6" borderId="6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3" fontId="1" fillId="3" borderId="12" xfId="0" applyNumberFormat="1" applyFont="1" applyFill="1" applyBorder="1" applyAlignment="1">
      <alignment horizontal="center" vertical="center"/>
    </xf>
    <xf numFmtId="2" fontId="1" fillId="5" borderId="31" xfId="0" applyNumberFormat="1" applyFont="1" applyFill="1" applyBorder="1" applyAlignment="1">
      <alignment horizontal="center" vertical="center"/>
    </xf>
    <xf numFmtId="2" fontId="23" fillId="4" borderId="31" xfId="0" applyNumberFormat="1" applyFont="1" applyFill="1" applyBorder="1" applyAlignment="1">
      <alignment horizontal="center" vertical="center"/>
    </xf>
    <xf numFmtId="0" fontId="17" fillId="5" borderId="46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/>
    </xf>
    <xf numFmtId="0" fontId="11" fillId="6" borderId="34" xfId="0" applyFont="1" applyFill="1" applyBorder="1" applyAlignment="1">
      <alignment horizontal="center" vertical="center"/>
    </xf>
    <xf numFmtId="0" fontId="11" fillId="6" borderId="36" xfId="0" applyFont="1" applyFill="1" applyBorder="1" applyAlignment="1">
      <alignment horizontal="center" vertical="center"/>
    </xf>
    <xf numFmtId="0" fontId="11" fillId="6" borderId="35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right" wrapText="1"/>
    </xf>
    <xf numFmtId="0" fontId="18" fillId="3" borderId="26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 wrapText="1"/>
    </xf>
    <xf numFmtId="0" fontId="11" fillId="6" borderId="45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right" vertical="center" wrapText="1"/>
    </xf>
    <xf numFmtId="0" fontId="19" fillId="6" borderId="11" xfId="0" applyFont="1" applyFill="1" applyBorder="1" applyAlignment="1">
      <alignment horizontal="right" vertical="center" wrapText="1"/>
    </xf>
    <xf numFmtId="0" fontId="19" fillId="6" borderId="22" xfId="0" applyFont="1" applyFill="1" applyBorder="1" applyAlignment="1">
      <alignment vertical="center" wrapText="1"/>
    </xf>
    <xf numFmtId="0" fontId="11" fillId="6" borderId="37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right" vertical="center" wrapText="1"/>
    </xf>
    <xf numFmtId="0" fontId="18" fillId="3" borderId="26" xfId="0" applyFont="1" applyFill="1" applyBorder="1" applyAlignment="1">
      <alignment vertical="center" wrapText="1"/>
    </xf>
    <xf numFmtId="3" fontId="14" fillId="6" borderId="3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20" fillId="0" borderId="1" xfId="0" applyFont="1" applyBorder="1"/>
    <xf numFmtId="2" fontId="12" fillId="2" borderId="14" xfId="0" applyNumberFormat="1" applyFont="1" applyFill="1" applyBorder="1" applyAlignment="1">
      <alignment horizontal="center" vertical="center"/>
    </xf>
    <xf numFmtId="2" fontId="17" fillId="6" borderId="14" xfId="0" applyNumberFormat="1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center"/>
    </xf>
    <xf numFmtId="2" fontId="12" fillId="2" borderId="31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2" fontId="12" fillId="2" borderId="13" xfId="0" applyNumberFormat="1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right" wrapText="1"/>
    </xf>
    <xf numFmtId="0" fontId="18" fillId="3" borderId="33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9" xfId="0" applyFont="1" applyFill="1" applyBorder="1" applyAlignment="1">
      <alignment horizontal="right" wrapText="1"/>
    </xf>
    <xf numFmtId="0" fontId="18" fillId="3" borderId="39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right" vertical="center" wrapText="1"/>
    </xf>
    <xf numFmtId="3" fontId="24" fillId="4" borderId="31" xfId="0" applyNumberFormat="1" applyFont="1" applyFill="1" applyBorder="1" applyAlignment="1">
      <alignment horizontal="center" vertical="center"/>
    </xf>
    <xf numFmtId="3" fontId="8" fillId="3" borderId="21" xfId="0" applyNumberFormat="1" applyFont="1" applyFill="1" applyBorder="1" applyAlignment="1">
      <alignment horizontal="center" vertical="center"/>
    </xf>
    <xf numFmtId="3" fontId="8" fillId="7" borderId="46" xfId="0" applyNumberFormat="1" applyFont="1" applyFill="1" applyBorder="1" applyAlignment="1">
      <alignment horizontal="center" vertical="center"/>
    </xf>
    <xf numFmtId="3" fontId="8" fillId="3" borderId="34" xfId="0" applyNumberFormat="1" applyFont="1" applyFill="1" applyBorder="1" applyAlignment="1">
      <alignment horizontal="center" vertical="center"/>
    </xf>
    <xf numFmtId="3" fontId="8" fillId="3" borderId="45" xfId="0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right" vertical="center"/>
    </xf>
    <xf numFmtId="0" fontId="10" fillId="6" borderId="26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right" vertical="center" wrapText="1"/>
    </xf>
    <xf numFmtId="0" fontId="8" fillId="7" borderId="26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right" vertical="center" wrapText="1"/>
    </xf>
    <xf numFmtId="0" fontId="17" fillId="8" borderId="31" xfId="0" applyFont="1" applyFill="1" applyBorder="1" applyAlignment="1">
      <alignment horizontal="center" vertical="center"/>
    </xf>
    <xf numFmtId="0" fontId="17" fillId="8" borderId="31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5" fillId="5" borderId="15" xfId="0" applyFont="1" applyFill="1" applyBorder="1" applyAlignment="1">
      <alignment horizontal="center"/>
    </xf>
    <xf numFmtId="0" fontId="25" fillId="5" borderId="16" xfId="0" applyFont="1" applyFill="1" applyBorder="1" applyAlignment="1">
      <alignment horizontal="center"/>
    </xf>
    <xf numFmtId="0" fontId="25" fillId="5" borderId="17" xfId="0" applyFont="1" applyFill="1" applyBorder="1" applyAlignment="1">
      <alignment horizontal="center"/>
    </xf>
    <xf numFmtId="0" fontId="19" fillId="6" borderId="48" xfId="0" applyFont="1" applyFill="1" applyBorder="1" applyAlignment="1">
      <alignment horizontal="right" vertical="center" wrapText="1"/>
    </xf>
    <xf numFmtId="0" fontId="19" fillId="6" borderId="48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4" fillId="6" borderId="0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20" xfId="0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right" vertical="center" wrapText="1"/>
    </xf>
    <xf numFmtId="0" fontId="16" fillId="4" borderId="9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/>
    </xf>
    <xf numFmtId="0" fontId="17" fillId="5" borderId="27" xfId="0" applyFont="1" applyFill="1" applyBorder="1" applyAlignment="1">
      <alignment horizontal="center" vertical="center"/>
    </xf>
    <xf numFmtId="0" fontId="25" fillId="5" borderId="49" xfId="0" applyFont="1" applyFill="1" applyBorder="1" applyAlignment="1">
      <alignment horizontal="center"/>
    </xf>
    <xf numFmtId="0" fontId="25" fillId="5" borderId="50" xfId="0" applyFont="1" applyFill="1" applyBorder="1" applyAlignment="1">
      <alignment horizontal="center"/>
    </xf>
    <xf numFmtId="0" fontId="25" fillId="5" borderId="51" xfId="0" applyFont="1" applyFill="1" applyBorder="1" applyAlignment="1">
      <alignment horizontal="center"/>
    </xf>
    <xf numFmtId="0" fontId="24" fillId="4" borderId="49" xfId="0" applyFont="1" applyFill="1" applyBorder="1" applyAlignment="1">
      <alignment horizontal="center" vertical="center"/>
    </xf>
    <xf numFmtId="0" fontId="24" fillId="4" borderId="52" xfId="0" applyFont="1" applyFill="1" applyBorder="1" applyAlignment="1">
      <alignment horizontal="center" vertical="center"/>
    </xf>
    <xf numFmtId="0" fontId="24" fillId="4" borderId="51" xfId="0" applyFont="1" applyFill="1" applyBorder="1" applyAlignment="1">
      <alignment horizontal="center" vertical="center"/>
    </xf>
    <xf numFmtId="0" fontId="21" fillId="5" borderId="25" xfId="0" applyFont="1" applyFill="1" applyBorder="1" applyAlignment="1">
      <alignment horizontal="center" vertical="center" wrapText="1"/>
    </xf>
    <xf numFmtId="0" fontId="21" fillId="5" borderId="33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horizontal="center" vertical="center"/>
    </xf>
    <xf numFmtId="0" fontId="21" fillId="5" borderId="43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right" vertical="center" wrapText="1"/>
    </xf>
    <xf numFmtId="0" fontId="8" fillId="3" borderId="2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3" fontId="14" fillId="6" borderId="8" xfId="0" applyNumberFormat="1" applyFont="1" applyFill="1" applyBorder="1" applyAlignment="1">
      <alignment horizontal="center" vertical="center"/>
    </xf>
    <xf numFmtId="3" fontId="14" fillId="6" borderId="46" xfId="0" applyNumberFormat="1" applyFont="1" applyFill="1" applyBorder="1" applyAlignment="1">
      <alignment horizontal="center" vertical="center"/>
    </xf>
    <xf numFmtId="0" fontId="21" fillId="5" borderId="28" xfId="0" applyFont="1" applyFill="1" applyBorder="1" applyAlignment="1">
      <alignment horizontal="center" vertical="center"/>
    </xf>
    <xf numFmtId="0" fontId="21" fillId="5" borderId="29" xfId="0" applyFont="1" applyFill="1" applyBorder="1" applyAlignment="1">
      <alignment horizontal="center" vertical="center"/>
    </xf>
    <xf numFmtId="0" fontId="21" fillId="5" borderId="25" xfId="0" applyFont="1" applyFill="1" applyBorder="1" applyAlignment="1">
      <alignment horizontal="center" vertical="center"/>
    </xf>
    <xf numFmtId="0" fontId="21" fillId="5" borderId="33" xfId="0" applyFont="1" applyFill="1" applyBorder="1" applyAlignment="1">
      <alignment horizontal="center" vertical="center"/>
    </xf>
    <xf numFmtId="3" fontId="14" fillId="6" borderId="34" xfId="0" applyNumberFormat="1" applyFont="1" applyFill="1" applyBorder="1" applyAlignment="1">
      <alignment horizontal="center" vertical="center"/>
    </xf>
    <xf numFmtId="3" fontId="14" fillId="6" borderId="45" xfId="0" applyNumberFormat="1" applyFont="1" applyFill="1" applyBorder="1" applyAlignment="1">
      <alignment horizontal="center" vertical="center"/>
    </xf>
    <xf numFmtId="0" fontId="10" fillId="6" borderId="2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5" fillId="5" borderId="16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top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3" fontId="16" fillId="4" borderId="2" xfId="0" applyNumberFormat="1" applyFont="1" applyFill="1" applyBorder="1" applyAlignment="1">
      <alignment horizontal="center" vertical="center"/>
    </xf>
    <xf numFmtId="3" fontId="16" fillId="4" borderId="20" xfId="0" applyNumberFormat="1" applyFont="1" applyFill="1" applyBorder="1" applyAlignment="1">
      <alignment horizontal="center" vertical="center"/>
    </xf>
    <xf numFmtId="3" fontId="16" fillId="4" borderId="14" xfId="0" applyNumberFormat="1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21" fillId="7" borderId="26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21" fillId="7" borderId="26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27" fillId="9" borderId="15" xfId="0" applyFont="1" applyFill="1" applyBorder="1" applyAlignment="1">
      <alignment horizontal="center" vertical="center"/>
    </xf>
    <xf numFmtId="0" fontId="27" fillId="9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6699FF"/>
      <color rgb="FF99CCFF"/>
      <color rgb="FF6666FF"/>
      <color rgb="FFFFFFCC"/>
      <color rgb="FFBCF385"/>
      <color rgb="FFE7FD7B"/>
      <color rgb="FFECEC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645160</xdr:colOff>
      <xdr:row>1</xdr:row>
      <xdr:rowOff>7620</xdr:rowOff>
    </xdr:from>
    <xdr:to>
      <xdr:col>3</xdr:col>
      <xdr:colOff>2042160</xdr:colOff>
      <xdr:row>2</xdr:row>
      <xdr:rowOff>790639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5177217-6EE5-4DA7-8B01-AF9CB3B6A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8281240" y="251460"/>
          <a:ext cx="1397000" cy="1956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289560</xdr:rowOff>
    </xdr:from>
    <xdr:to>
      <xdr:col>2</xdr:col>
      <xdr:colOff>1549400</xdr:colOff>
      <xdr:row>3</xdr:row>
      <xdr:rowOff>81979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D4541E3-1313-4111-8557-ABF5F6E6F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2028880" y="289560"/>
          <a:ext cx="1397000" cy="19564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1216270</xdr:colOff>
      <xdr:row>0</xdr:row>
      <xdr:rowOff>229325</xdr:rowOff>
    </xdr:from>
    <xdr:to>
      <xdr:col>4</xdr:col>
      <xdr:colOff>765744</xdr:colOff>
      <xdr:row>3</xdr:row>
      <xdr:rowOff>11177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2858013-35BE-57CE-CE07-93B0C087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2225641" y="229325"/>
          <a:ext cx="1644974" cy="22876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288637</xdr:colOff>
      <xdr:row>0</xdr:row>
      <xdr:rowOff>138546</xdr:rowOff>
    </xdr:from>
    <xdr:to>
      <xdr:col>2</xdr:col>
      <xdr:colOff>1631209</xdr:colOff>
      <xdr:row>3</xdr:row>
      <xdr:rowOff>61053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040F03A-61AD-4B39-AA89-BACE9E09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8205973" y="138546"/>
          <a:ext cx="1342572" cy="1862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5;&#1610;&#1586;&#1575;&#1606;&#1610;&#1577;%20&#1575;&#1604;&#1605;&#1581;&#1603;&#1605;%20&#1575;&#1604;&#1605;&#1580;&#1578;&#1605;&#1593;&#1610;%2024&#1605;&#1575;&#1585;&#1587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يزانية الإعداد"/>
      <sheetName val="ميزانيةاشتغال ورشة واحدة"/>
      <sheetName val="ميزانيةاشتغال ورشتين"/>
      <sheetName val="ميزانيةاشتغال ثلاث ورشات"/>
      <sheetName val="المتغيرات"/>
      <sheetName val="المجمل النهائي"/>
    </sheetNames>
    <sheetDataSet>
      <sheetData sheetId="0"/>
      <sheetData sheetId="1"/>
      <sheetData sheetId="2"/>
      <sheetData sheetId="3"/>
      <sheetData sheetId="4">
        <row r="2">
          <cell r="F2">
            <v>110</v>
          </cell>
        </row>
        <row r="3">
          <cell r="F3">
            <v>198</v>
          </cell>
        </row>
        <row r="12">
          <cell r="F12">
            <v>22</v>
          </cell>
        </row>
        <row r="26">
          <cell r="F26">
            <v>1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J60"/>
  <sheetViews>
    <sheetView rightToLeft="1" topLeftCell="C49" zoomScale="50" zoomScaleNormal="50" workbookViewId="0">
      <selection activeCell="P7" sqref="P7"/>
    </sheetView>
  </sheetViews>
  <sheetFormatPr baseColWidth="10" defaultColWidth="8.7109375" defaultRowHeight="15"/>
  <cols>
    <col min="3" max="3" width="34.28515625" customWidth="1"/>
    <col min="4" max="4" width="39.140625" customWidth="1"/>
    <col min="5" max="5" width="54.28515625" customWidth="1"/>
    <col min="6" max="6" width="51.42578125" customWidth="1"/>
    <col min="7" max="7" width="11.7109375" customWidth="1"/>
    <col min="8" max="8" width="34.28515625" customWidth="1"/>
    <col min="9" max="9" width="33.7109375" customWidth="1"/>
    <col min="10" max="10" width="41.7109375" customWidth="1"/>
  </cols>
  <sheetData>
    <row r="1" spans="4:10" ht="18.600000000000001" customHeight="1"/>
    <row r="2" spans="4:10" ht="91.9" customHeight="1">
      <c r="D2" s="114"/>
      <c r="E2" s="108" t="s">
        <v>132</v>
      </c>
      <c r="F2" s="108"/>
      <c r="G2" s="108"/>
      <c r="H2" s="108"/>
      <c r="I2" s="108"/>
      <c r="J2" s="108"/>
    </row>
    <row r="3" spans="4:10" ht="84.6" customHeight="1">
      <c r="D3" s="114"/>
      <c r="E3" s="115" t="s">
        <v>144</v>
      </c>
      <c r="F3" s="115"/>
      <c r="G3" s="115"/>
      <c r="H3" s="115"/>
      <c r="I3" s="115"/>
      <c r="J3" s="115"/>
    </row>
    <row r="4" spans="4:10" ht="26.45" customHeight="1" thickBot="1"/>
    <row r="5" spans="4:10" ht="56.25" thickBot="1">
      <c r="E5" s="58" t="s">
        <v>0</v>
      </c>
      <c r="F5" s="58" t="s">
        <v>1</v>
      </c>
      <c r="G5" s="59" t="s">
        <v>2</v>
      </c>
      <c r="H5" s="60" t="s">
        <v>3</v>
      </c>
      <c r="I5" s="61" t="s">
        <v>4</v>
      </c>
      <c r="J5" s="62" t="s">
        <v>5</v>
      </c>
    </row>
    <row r="6" spans="4:10" ht="23.25">
      <c r="D6" s="128" t="s">
        <v>6</v>
      </c>
      <c r="E6" s="71" t="s">
        <v>143</v>
      </c>
      <c r="F6" s="67" t="s">
        <v>143</v>
      </c>
      <c r="G6" s="68">
        <v>1</v>
      </c>
      <c r="H6" s="68">
        <v>50</v>
      </c>
      <c r="I6" s="68">
        <v>110</v>
      </c>
      <c r="J6" s="64">
        <f>I6*H6</f>
        <v>5500</v>
      </c>
    </row>
    <row r="7" spans="4:10" ht="41.45" customHeight="1">
      <c r="D7" s="129"/>
      <c r="E7" s="72" t="s">
        <v>7</v>
      </c>
      <c r="F7" s="75" t="s">
        <v>8</v>
      </c>
      <c r="G7" s="69">
        <v>1</v>
      </c>
      <c r="H7" s="69">
        <v>100</v>
      </c>
      <c r="I7" s="69">
        <v>55</v>
      </c>
      <c r="J7" s="65">
        <f>I7*H7*G7</f>
        <v>5500</v>
      </c>
    </row>
    <row r="8" spans="4:10" ht="42" customHeight="1">
      <c r="D8" s="129"/>
      <c r="E8" s="73" t="s">
        <v>134</v>
      </c>
      <c r="F8" s="76" t="s">
        <v>9</v>
      </c>
      <c r="G8" s="69">
        <v>1</v>
      </c>
      <c r="H8" s="69">
        <v>100</v>
      </c>
      <c r="I8" s="69">
        <v>150</v>
      </c>
      <c r="J8" s="70">
        <v>15000</v>
      </c>
    </row>
    <row r="9" spans="4:10" ht="44.45" customHeight="1" thickBot="1">
      <c r="D9" s="129"/>
      <c r="E9" s="73" t="s">
        <v>133</v>
      </c>
      <c r="F9" s="94" t="s">
        <v>10</v>
      </c>
      <c r="G9" s="91">
        <v>1</v>
      </c>
      <c r="H9" s="91">
        <v>1000</v>
      </c>
      <c r="I9" s="91">
        <v>15</v>
      </c>
      <c r="J9" s="74">
        <f>H9*G9*I9</f>
        <v>15000</v>
      </c>
    </row>
    <row r="10" spans="4:10" ht="27" thickBot="1">
      <c r="D10" s="130"/>
      <c r="E10" s="134" t="s">
        <v>11</v>
      </c>
      <c r="F10" s="135"/>
      <c r="G10" s="135"/>
      <c r="H10" s="135"/>
      <c r="I10" s="136"/>
      <c r="J10" s="57">
        <f>SUM(J6:J9)</f>
        <v>41000</v>
      </c>
    </row>
    <row r="11" spans="4:10" ht="20.25">
      <c r="D11" s="131" t="s">
        <v>96</v>
      </c>
      <c r="E11" s="113" t="s">
        <v>16</v>
      </c>
      <c r="F11" s="92" t="s">
        <v>12</v>
      </c>
      <c r="G11" s="93">
        <v>1</v>
      </c>
      <c r="H11" s="93">
        <v>100</v>
      </c>
      <c r="I11" s="93">
        <v>22</v>
      </c>
      <c r="J11" s="64">
        <f>H11*I11*G11</f>
        <v>2200</v>
      </c>
    </row>
    <row r="12" spans="4:10" ht="21" thickBot="1">
      <c r="D12" s="132"/>
      <c r="E12" s="113"/>
      <c r="F12" s="67" t="s">
        <v>13</v>
      </c>
      <c r="G12" s="68">
        <v>1</v>
      </c>
      <c r="H12" s="69">
        <v>75</v>
      </c>
      <c r="I12" s="69">
        <v>22</v>
      </c>
      <c r="J12" s="65">
        <f>H12*I12*G12</f>
        <v>1650</v>
      </c>
    </row>
    <row r="13" spans="4:10" ht="20.25">
      <c r="D13" s="132"/>
      <c r="E13" s="113"/>
      <c r="F13" s="67" t="s">
        <v>14</v>
      </c>
      <c r="G13" s="68">
        <v>1</v>
      </c>
      <c r="H13" s="69">
        <v>75</v>
      </c>
      <c r="I13" s="69">
        <v>22</v>
      </c>
      <c r="J13" s="64">
        <f>H13*I13*G13</f>
        <v>1650</v>
      </c>
    </row>
    <row r="14" spans="4:10" ht="21" thickBot="1">
      <c r="D14" s="132"/>
      <c r="E14" s="113"/>
      <c r="F14" s="89" t="s">
        <v>15</v>
      </c>
      <c r="G14" s="90">
        <v>1</v>
      </c>
      <c r="H14" s="91">
        <v>75</v>
      </c>
      <c r="I14" s="91">
        <v>22</v>
      </c>
      <c r="J14" s="70">
        <f>H14*I14*G14</f>
        <v>1650</v>
      </c>
    </row>
    <row r="15" spans="4:10" ht="27" thickBot="1">
      <c r="D15" s="132"/>
      <c r="E15" s="134" t="s">
        <v>11</v>
      </c>
      <c r="F15" s="135"/>
      <c r="G15" s="135"/>
      <c r="H15" s="135"/>
      <c r="I15" s="136"/>
      <c r="J15" s="63">
        <f>SUM(J11:J14)</f>
        <v>7150</v>
      </c>
    </row>
    <row r="16" spans="4:10" ht="26.45" customHeight="1">
      <c r="D16" s="132"/>
      <c r="E16" s="112" t="s">
        <v>136</v>
      </c>
      <c r="F16" s="92" t="s">
        <v>12</v>
      </c>
      <c r="G16" s="93">
        <v>1</v>
      </c>
      <c r="H16" s="93">
        <v>80</v>
      </c>
      <c r="I16" s="93">
        <v>22</v>
      </c>
      <c r="J16" s="64">
        <f>H16*I16*G16</f>
        <v>1760</v>
      </c>
    </row>
    <row r="17" spans="4:10" ht="21" thickBot="1">
      <c r="D17" s="132"/>
      <c r="E17" s="112"/>
      <c r="F17" s="67" t="s">
        <v>13</v>
      </c>
      <c r="G17" s="68">
        <v>1</v>
      </c>
      <c r="H17" s="69">
        <v>50</v>
      </c>
      <c r="I17" s="69">
        <v>22</v>
      </c>
      <c r="J17" s="65">
        <f>H17*I17*G17</f>
        <v>1100</v>
      </c>
    </row>
    <row r="18" spans="4:10" ht="20.25">
      <c r="D18" s="132"/>
      <c r="E18" s="112"/>
      <c r="F18" s="67" t="s">
        <v>14</v>
      </c>
      <c r="G18" s="68">
        <v>1</v>
      </c>
      <c r="H18" s="69">
        <v>50</v>
      </c>
      <c r="I18" s="69">
        <v>22</v>
      </c>
      <c r="J18" s="64">
        <f>H18*I18*G18</f>
        <v>1100</v>
      </c>
    </row>
    <row r="19" spans="4:10" ht="21" thickBot="1">
      <c r="D19" s="132"/>
      <c r="E19" s="112"/>
      <c r="F19" s="89" t="s">
        <v>15</v>
      </c>
      <c r="G19" s="90">
        <v>1</v>
      </c>
      <c r="H19" s="91">
        <v>50</v>
      </c>
      <c r="I19" s="91">
        <v>22</v>
      </c>
      <c r="J19" s="70">
        <f>H19*I19*G19</f>
        <v>1100</v>
      </c>
    </row>
    <row r="20" spans="4:10" ht="27" thickBot="1">
      <c r="D20" s="132"/>
      <c r="E20" s="109" t="s">
        <v>11</v>
      </c>
      <c r="F20" s="110"/>
      <c r="G20" s="110"/>
      <c r="H20" s="110"/>
      <c r="I20" s="111"/>
      <c r="J20" s="63">
        <f>SUM(J16:J19)</f>
        <v>5060</v>
      </c>
    </row>
    <row r="21" spans="4:10" ht="26.45" customHeight="1">
      <c r="D21" s="132"/>
      <c r="E21" s="112" t="s">
        <v>135</v>
      </c>
      <c r="F21" s="92" t="s">
        <v>17</v>
      </c>
      <c r="G21" s="93">
        <v>1</v>
      </c>
      <c r="H21" s="93">
        <v>20</v>
      </c>
      <c r="I21" s="93">
        <v>15</v>
      </c>
      <c r="J21" s="64">
        <f>H21*I21*G21</f>
        <v>300</v>
      </c>
    </row>
    <row r="22" spans="4:10" ht="21" thickBot="1">
      <c r="D22" s="132"/>
      <c r="E22" s="112"/>
      <c r="F22" s="89" t="s">
        <v>18</v>
      </c>
      <c r="G22" s="90">
        <v>1</v>
      </c>
      <c r="H22" s="91">
        <v>20</v>
      </c>
      <c r="I22" s="91">
        <v>10</v>
      </c>
      <c r="J22" s="70">
        <f>H22*I22*G22</f>
        <v>200</v>
      </c>
    </row>
    <row r="23" spans="4:10" ht="27" thickBot="1">
      <c r="D23" s="132"/>
      <c r="E23" s="109" t="s">
        <v>11</v>
      </c>
      <c r="F23" s="110"/>
      <c r="G23" s="110"/>
      <c r="H23" s="110"/>
      <c r="I23" s="111"/>
      <c r="J23" s="63">
        <f>SUM(J21:J22)</f>
        <v>500</v>
      </c>
    </row>
    <row r="24" spans="4:10" ht="40.5">
      <c r="D24" s="132"/>
      <c r="E24" s="113" t="s">
        <v>97</v>
      </c>
      <c r="F24" s="92" t="s">
        <v>19</v>
      </c>
      <c r="G24" s="93">
        <v>1</v>
      </c>
      <c r="H24" s="93">
        <v>500</v>
      </c>
      <c r="I24" s="93">
        <v>1</v>
      </c>
      <c r="J24" s="64">
        <f>H24*I24*G24</f>
        <v>500</v>
      </c>
    </row>
    <row r="25" spans="4:10" ht="41.25" thickBot="1">
      <c r="D25" s="132"/>
      <c r="E25" s="113"/>
      <c r="F25" s="67" t="s">
        <v>92</v>
      </c>
      <c r="G25" s="68">
        <v>1</v>
      </c>
      <c r="H25" s="69">
        <v>500</v>
      </c>
      <c r="I25" s="69">
        <v>1</v>
      </c>
      <c r="J25" s="65">
        <f>H25*I25*G25</f>
        <v>500</v>
      </c>
    </row>
    <row r="26" spans="4:10" ht="41.25" thickBot="1">
      <c r="D26" s="132"/>
      <c r="E26" s="113"/>
      <c r="F26" s="89" t="s">
        <v>20</v>
      </c>
      <c r="G26" s="90">
        <v>1</v>
      </c>
      <c r="H26" s="90">
        <v>200</v>
      </c>
      <c r="I26" s="90">
        <v>1</v>
      </c>
      <c r="J26" s="66">
        <f>H26*I26*G26</f>
        <v>200</v>
      </c>
    </row>
    <row r="27" spans="4:10" ht="27" thickBot="1">
      <c r="D27" s="132"/>
      <c r="E27" s="109" t="s">
        <v>11</v>
      </c>
      <c r="F27" s="110"/>
      <c r="G27" s="110"/>
      <c r="H27" s="110"/>
      <c r="I27" s="111"/>
      <c r="J27" s="63">
        <f>SUM(J24:J26)</f>
        <v>1200</v>
      </c>
    </row>
    <row r="28" spans="4:10" ht="20.25">
      <c r="D28" s="132"/>
      <c r="E28" s="112" t="s">
        <v>98</v>
      </c>
      <c r="F28" s="92" t="s">
        <v>21</v>
      </c>
      <c r="G28" s="93">
        <v>2</v>
      </c>
      <c r="H28" s="93">
        <v>250</v>
      </c>
      <c r="I28" s="93">
        <v>3</v>
      </c>
      <c r="J28" s="64">
        <f>H28*I28*G28</f>
        <v>1500</v>
      </c>
    </row>
    <row r="29" spans="4:10" ht="21" thickBot="1">
      <c r="D29" s="132"/>
      <c r="E29" s="112"/>
      <c r="F29" s="67" t="s">
        <v>93</v>
      </c>
      <c r="G29" s="68">
        <v>2</v>
      </c>
      <c r="H29" s="69">
        <v>150</v>
      </c>
      <c r="I29" s="69">
        <v>3</v>
      </c>
      <c r="J29" s="65">
        <f>H29*I29*G29</f>
        <v>900</v>
      </c>
    </row>
    <row r="30" spans="4:10" ht="21" thickBot="1">
      <c r="D30" s="132"/>
      <c r="E30" s="112"/>
      <c r="F30" s="89" t="s">
        <v>145</v>
      </c>
      <c r="G30" s="90">
        <v>2</v>
      </c>
      <c r="H30" s="90">
        <v>75</v>
      </c>
      <c r="I30" s="90">
        <v>5</v>
      </c>
      <c r="J30" s="66">
        <f>H30*I30*G30</f>
        <v>750</v>
      </c>
    </row>
    <row r="31" spans="4:10" ht="27" thickBot="1">
      <c r="D31" s="133"/>
      <c r="E31" s="109" t="s">
        <v>11</v>
      </c>
      <c r="F31" s="110"/>
      <c r="G31" s="110"/>
      <c r="H31" s="110"/>
      <c r="I31" s="111"/>
      <c r="J31" s="63">
        <f>SUM(J28:J30)</f>
        <v>3150</v>
      </c>
    </row>
    <row r="32" spans="4:10" ht="36" customHeight="1">
      <c r="D32" s="123"/>
      <c r="E32" s="122" t="s">
        <v>137</v>
      </c>
      <c r="F32" s="92" t="s">
        <v>22</v>
      </c>
      <c r="G32" s="93">
        <v>1</v>
      </c>
      <c r="H32" s="93">
        <v>250</v>
      </c>
      <c r="I32" s="93"/>
      <c r="J32" s="64">
        <f t="shared" ref="J32:J37" si="0">H32*G32</f>
        <v>250</v>
      </c>
    </row>
    <row r="33" spans="4:10" ht="35.450000000000003" customHeight="1" thickBot="1">
      <c r="D33" s="124"/>
      <c r="E33" s="126"/>
      <c r="F33" s="67" t="s">
        <v>23</v>
      </c>
      <c r="G33" s="68">
        <v>1</v>
      </c>
      <c r="H33" s="69">
        <v>100</v>
      </c>
      <c r="I33" s="69"/>
      <c r="J33" s="65">
        <f t="shared" si="0"/>
        <v>100</v>
      </c>
    </row>
    <row r="34" spans="4:10" ht="32.450000000000003" customHeight="1" thickBot="1">
      <c r="D34" s="124"/>
      <c r="E34" s="127" t="s">
        <v>138</v>
      </c>
      <c r="F34" s="67" t="s">
        <v>22</v>
      </c>
      <c r="G34" s="68">
        <v>1</v>
      </c>
      <c r="H34" s="68">
        <v>200</v>
      </c>
      <c r="I34" s="68"/>
      <c r="J34" s="64">
        <f t="shared" si="0"/>
        <v>200</v>
      </c>
    </row>
    <row r="35" spans="4:10" ht="28.9" customHeight="1" thickBot="1">
      <c r="D35" s="124"/>
      <c r="E35" s="126"/>
      <c r="F35" s="67" t="s">
        <v>23</v>
      </c>
      <c r="G35" s="68">
        <v>1</v>
      </c>
      <c r="H35" s="68">
        <v>100</v>
      </c>
      <c r="I35" s="68"/>
      <c r="J35" s="64">
        <f t="shared" si="0"/>
        <v>100</v>
      </c>
    </row>
    <row r="36" spans="4:10" ht="31.15" customHeight="1" thickBot="1">
      <c r="D36" s="124"/>
      <c r="E36" s="122" t="s">
        <v>139</v>
      </c>
      <c r="F36" s="67" t="s">
        <v>22</v>
      </c>
      <c r="G36" s="68">
        <v>1</v>
      </c>
      <c r="H36" s="69">
        <v>150</v>
      </c>
      <c r="I36" s="69"/>
      <c r="J36" s="65">
        <f t="shared" si="0"/>
        <v>150</v>
      </c>
    </row>
    <row r="37" spans="4:10" ht="32.450000000000003" customHeight="1" thickBot="1">
      <c r="D37" s="124"/>
      <c r="E37" s="122"/>
      <c r="F37" s="89" t="s">
        <v>23</v>
      </c>
      <c r="G37" s="90">
        <v>1</v>
      </c>
      <c r="H37" s="90">
        <v>100</v>
      </c>
      <c r="I37" s="90"/>
      <c r="J37" s="66">
        <f t="shared" si="0"/>
        <v>100</v>
      </c>
    </row>
    <row r="38" spans="4:10" ht="27" thickBot="1">
      <c r="D38" s="124"/>
      <c r="E38" s="109" t="s">
        <v>11</v>
      </c>
      <c r="F38" s="110"/>
      <c r="G38" s="110"/>
      <c r="H38" s="110"/>
      <c r="I38" s="111"/>
      <c r="J38" s="63">
        <f>SUM(J32:J37)</f>
        <v>900</v>
      </c>
    </row>
    <row r="39" spans="4:10" ht="20.25">
      <c r="D39" s="124"/>
      <c r="E39" s="120" t="s">
        <v>140</v>
      </c>
      <c r="F39" s="92" t="s">
        <v>22</v>
      </c>
      <c r="G39" s="93">
        <v>1</v>
      </c>
      <c r="H39" s="93">
        <v>400</v>
      </c>
      <c r="I39" s="93"/>
      <c r="J39" s="64">
        <f t="shared" ref="J39:J46" si="1">H39*G39</f>
        <v>400</v>
      </c>
    </row>
    <row r="40" spans="4:10" ht="21" thickBot="1">
      <c r="D40" s="124"/>
      <c r="E40" s="121"/>
      <c r="F40" s="67" t="s">
        <v>23</v>
      </c>
      <c r="G40" s="68">
        <v>1</v>
      </c>
      <c r="H40" s="68">
        <v>100</v>
      </c>
      <c r="I40" s="68"/>
      <c r="J40" s="65">
        <f t="shared" si="1"/>
        <v>100</v>
      </c>
    </row>
    <row r="41" spans="4:10" ht="21" thickBot="1">
      <c r="D41" s="124"/>
      <c r="E41" s="120" t="s">
        <v>141</v>
      </c>
      <c r="F41" s="67" t="s">
        <v>22</v>
      </c>
      <c r="G41" s="68">
        <v>1</v>
      </c>
      <c r="H41" s="68">
        <v>350</v>
      </c>
      <c r="I41" s="68"/>
      <c r="J41" s="64">
        <f t="shared" si="1"/>
        <v>350</v>
      </c>
    </row>
    <row r="42" spans="4:10" ht="21" thickBot="1">
      <c r="D42" s="124"/>
      <c r="E42" s="121"/>
      <c r="F42" s="67" t="s">
        <v>23</v>
      </c>
      <c r="G42" s="68">
        <v>1</v>
      </c>
      <c r="H42" s="68">
        <v>100</v>
      </c>
      <c r="I42" s="68"/>
      <c r="J42" s="64">
        <f t="shared" si="1"/>
        <v>100</v>
      </c>
    </row>
    <row r="43" spans="4:10" ht="21" thickBot="1">
      <c r="D43" s="124"/>
      <c r="E43" s="120" t="s">
        <v>142</v>
      </c>
      <c r="F43" s="67" t="s">
        <v>22</v>
      </c>
      <c r="G43" s="68">
        <v>1</v>
      </c>
      <c r="H43" s="68">
        <v>300</v>
      </c>
      <c r="I43" s="68"/>
      <c r="J43" s="65">
        <f t="shared" si="1"/>
        <v>300</v>
      </c>
    </row>
    <row r="44" spans="4:10" ht="21" thickBot="1">
      <c r="D44" s="124"/>
      <c r="E44" s="121"/>
      <c r="F44" s="67" t="s">
        <v>23</v>
      </c>
      <c r="G44" s="68">
        <v>1</v>
      </c>
      <c r="H44" s="68">
        <v>100</v>
      </c>
      <c r="I44" s="68"/>
      <c r="J44" s="64">
        <f t="shared" si="1"/>
        <v>100</v>
      </c>
    </row>
    <row r="45" spans="4:10" ht="20.25">
      <c r="D45" s="124"/>
      <c r="E45" s="122" t="s">
        <v>94</v>
      </c>
      <c r="F45" s="67" t="s">
        <v>22</v>
      </c>
      <c r="G45" s="68">
        <v>1</v>
      </c>
      <c r="H45" s="68">
        <v>1000</v>
      </c>
      <c r="I45" s="68"/>
      <c r="J45" s="64">
        <f>H45*G46</f>
        <v>1000</v>
      </c>
    </row>
    <row r="46" spans="4:10" ht="21" thickBot="1">
      <c r="D46" s="124"/>
      <c r="E46" s="122"/>
      <c r="F46" s="89" t="s">
        <v>23</v>
      </c>
      <c r="G46" s="90">
        <v>1</v>
      </c>
      <c r="H46" s="90">
        <v>500</v>
      </c>
      <c r="I46" s="90"/>
      <c r="J46" s="70">
        <f t="shared" si="1"/>
        <v>500</v>
      </c>
    </row>
    <row r="47" spans="4:10" ht="27" thickBot="1">
      <c r="D47" s="125"/>
      <c r="E47" s="109" t="s">
        <v>11</v>
      </c>
      <c r="F47" s="110"/>
      <c r="G47" s="110"/>
      <c r="H47" s="110"/>
      <c r="I47" s="111"/>
      <c r="J47" s="63">
        <f>SUM(J39:J46)</f>
        <v>2850</v>
      </c>
    </row>
    <row r="48" spans="4:10" ht="25.9" customHeight="1">
      <c r="D48" s="116" t="s">
        <v>24</v>
      </c>
      <c r="E48" s="119" t="s">
        <v>29</v>
      </c>
      <c r="F48" s="92" t="s">
        <v>25</v>
      </c>
      <c r="G48" s="93">
        <v>1</v>
      </c>
      <c r="H48" s="93">
        <v>100</v>
      </c>
      <c r="I48" s="93">
        <v>1</v>
      </c>
      <c r="J48" s="64">
        <f>H48*G48*I48</f>
        <v>100</v>
      </c>
    </row>
    <row r="49" spans="4:10" ht="27" customHeight="1" thickBot="1">
      <c r="D49" s="117"/>
      <c r="E49" s="119"/>
      <c r="F49" s="67" t="s">
        <v>26</v>
      </c>
      <c r="G49" s="68">
        <v>1</v>
      </c>
      <c r="H49" s="68">
        <v>100</v>
      </c>
      <c r="I49" s="68">
        <v>1</v>
      </c>
      <c r="J49" s="65">
        <f>H49*G49*I49</f>
        <v>100</v>
      </c>
    </row>
    <row r="50" spans="4:10" ht="30.6" customHeight="1" thickBot="1">
      <c r="D50" s="117"/>
      <c r="E50" s="119"/>
      <c r="F50" s="67" t="s">
        <v>27</v>
      </c>
      <c r="G50" s="68">
        <v>10</v>
      </c>
      <c r="H50" s="68">
        <v>40</v>
      </c>
      <c r="I50" s="68">
        <v>1</v>
      </c>
      <c r="J50" s="64">
        <f>H50*G50*I50</f>
        <v>400</v>
      </c>
    </row>
    <row r="51" spans="4:10" ht="29.45" customHeight="1" thickBot="1">
      <c r="D51" s="117"/>
      <c r="E51" s="119"/>
      <c r="F51" s="89" t="s">
        <v>28</v>
      </c>
      <c r="G51" s="90">
        <v>1</v>
      </c>
      <c r="H51" s="90">
        <v>1000</v>
      </c>
      <c r="I51" s="90">
        <v>1</v>
      </c>
      <c r="J51" s="66">
        <f>H51*G51*I51</f>
        <v>1000</v>
      </c>
    </row>
    <row r="52" spans="4:10" ht="33" customHeight="1" thickBot="1">
      <c r="D52" s="117"/>
      <c r="E52" s="109" t="s">
        <v>11</v>
      </c>
      <c r="F52" s="110"/>
      <c r="G52" s="110"/>
      <c r="H52" s="110"/>
      <c r="I52" s="111"/>
      <c r="J52" s="63">
        <f>SUM(J48:J51)</f>
        <v>1600</v>
      </c>
    </row>
    <row r="53" spans="4:10" ht="31.9" customHeight="1">
      <c r="D53" s="117"/>
      <c r="E53" s="119" t="s">
        <v>95</v>
      </c>
      <c r="F53" s="92" t="s">
        <v>25</v>
      </c>
      <c r="G53" s="93">
        <v>10</v>
      </c>
      <c r="H53" s="93">
        <v>30</v>
      </c>
      <c r="I53" s="93">
        <v>1</v>
      </c>
      <c r="J53" s="64">
        <f>H53*G53*I53</f>
        <v>300</v>
      </c>
    </row>
    <row r="54" spans="4:10" ht="29.45" customHeight="1" thickBot="1">
      <c r="D54" s="117"/>
      <c r="E54" s="119"/>
      <c r="F54" s="67" t="s">
        <v>26</v>
      </c>
      <c r="G54" s="68">
        <v>10</v>
      </c>
      <c r="H54" s="68">
        <v>30</v>
      </c>
      <c r="I54" s="68">
        <v>1</v>
      </c>
      <c r="J54" s="65">
        <f>H54*G54*I54</f>
        <v>300</v>
      </c>
    </row>
    <row r="55" spans="4:10" ht="31.9" customHeight="1" thickBot="1">
      <c r="D55" s="117"/>
      <c r="E55" s="119"/>
      <c r="F55" s="67" t="s">
        <v>27</v>
      </c>
      <c r="G55" s="68">
        <v>5</v>
      </c>
      <c r="H55" s="68">
        <v>20</v>
      </c>
      <c r="I55" s="68">
        <v>1</v>
      </c>
      <c r="J55" s="64">
        <f>H55*G55*I55</f>
        <v>100</v>
      </c>
    </row>
    <row r="56" spans="4:10" ht="31.9" customHeight="1" thickBot="1">
      <c r="D56" s="117"/>
      <c r="E56" s="119"/>
      <c r="F56" s="89" t="s">
        <v>28</v>
      </c>
      <c r="G56" s="90">
        <v>1</v>
      </c>
      <c r="H56" s="90">
        <v>500</v>
      </c>
      <c r="I56" s="90">
        <v>1</v>
      </c>
      <c r="J56" s="66">
        <f>H56*G56*I56</f>
        <v>500</v>
      </c>
    </row>
    <row r="57" spans="4:10" ht="31.9" customHeight="1" thickBot="1">
      <c r="D57" s="117"/>
      <c r="E57" s="109" t="s">
        <v>11</v>
      </c>
      <c r="F57" s="110"/>
      <c r="G57" s="110"/>
      <c r="H57" s="110"/>
      <c r="I57" s="111"/>
      <c r="J57" s="63">
        <f>SUM(J53:J56)</f>
        <v>1200</v>
      </c>
    </row>
    <row r="58" spans="4:10" ht="33" customHeight="1">
      <c r="D58" s="117"/>
      <c r="E58" s="119" t="s">
        <v>99</v>
      </c>
      <c r="F58" s="92" t="s">
        <v>27</v>
      </c>
      <c r="G58" s="93">
        <v>3</v>
      </c>
      <c r="H58" s="93">
        <v>20</v>
      </c>
      <c r="I58" s="93">
        <v>1</v>
      </c>
      <c r="J58" s="64">
        <f>H58*G58*I58</f>
        <v>60</v>
      </c>
    </row>
    <row r="59" spans="4:10" ht="30.6" customHeight="1" thickBot="1">
      <c r="D59" s="117"/>
      <c r="E59" s="119"/>
      <c r="F59" s="89" t="s">
        <v>28</v>
      </c>
      <c r="G59" s="90">
        <v>1</v>
      </c>
      <c r="H59" s="90">
        <v>500</v>
      </c>
      <c r="I59" s="90">
        <v>1</v>
      </c>
      <c r="J59" s="70">
        <f>H59*G59*I59</f>
        <v>500</v>
      </c>
    </row>
    <row r="60" spans="4:10" ht="35.450000000000003" customHeight="1" thickBot="1">
      <c r="D60" s="118"/>
      <c r="E60" s="109" t="s">
        <v>11</v>
      </c>
      <c r="F60" s="110"/>
      <c r="G60" s="110"/>
      <c r="H60" s="110"/>
      <c r="I60" s="111"/>
      <c r="J60" s="63">
        <f>SUM(J58:J59)</f>
        <v>560</v>
      </c>
    </row>
  </sheetData>
  <mergeCells count="33">
    <mergeCell ref="E39:E40"/>
    <mergeCell ref="E38:I38"/>
    <mergeCell ref="E47:I47"/>
    <mergeCell ref="D6:D10"/>
    <mergeCell ref="D11:D31"/>
    <mergeCell ref="E10:I10"/>
    <mergeCell ref="E15:I15"/>
    <mergeCell ref="E11:E14"/>
    <mergeCell ref="E20:I20"/>
    <mergeCell ref="E16:E19"/>
    <mergeCell ref="E31:I31"/>
    <mergeCell ref="E28:E30"/>
    <mergeCell ref="D2:D3"/>
    <mergeCell ref="E3:J3"/>
    <mergeCell ref="D48:D60"/>
    <mergeCell ref="E53:E56"/>
    <mergeCell ref="E52:I52"/>
    <mergeCell ref="E48:E51"/>
    <mergeCell ref="E57:I57"/>
    <mergeCell ref="E60:I60"/>
    <mergeCell ref="E58:E59"/>
    <mergeCell ref="E41:E42"/>
    <mergeCell ref="E43:E44"/>
    <mergeCell ref="E45:E46"/>
    <mergeCell ref="D32:D47"/>
    <mergeCell ref="E32:E33"/>
    <mergeCell ref="E34:E35"/>
    <mergeCell ref="E36:E37"/>
    <mergeCell ref="E2:J2"/>
    <mergeCell ref="E23:I23"/>
    <mergeCell ref="E21:E22"/>
    <mergeCell ref="E27:I27"/>
    <mergeCell ref="E24:E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J13"/>
  <sheetViews>
    <sheetView rightToLeft="1" topLeftCell="D4" zoomScale="70" zoomScaleNormal="70" workbookViewId="0">
      <selection activeCell="J11" sqref="J11:J12"/>
    </sheetView>
  </sheetViews>
  <sheetFormatPr baseColWidth="10" defaultColWidth="11.5703125" defaultRowHeight="15"/>
  <cols>
    <col min="1" max="1" width="25.140625" customWidth="1"/>
    <col min="2" max="2" width="31.140625" customWidth="1"/>
    <col min="3" max="3" width="36" customWidth="1"/>
    <col min="4" max="4" width="33.7109375" customWidth="1"/>
    <col min="5" max="5" width="41.5703125" customWidth="1"/>
    <col min="6" max="6" width="30.85546875" customWidth="1"/>
    <col min="7" max="7" width="28.5703125" customWidth="1"/>
    <col min="8" max="8" width="22.7109375" customWidth="1"/>
    <col min="9" max="9" width="35.28515625" customWidth="1"/>
    <col min="10" max="10" width="41.42578125" customWidth="1"/>
  </cols>
  <sheetData>
    <row r="1" spans="3:10" ht="25.15" customHeight="1"/>
    <row r="2" spans="3:10" ht="69.599999999999994" customHeight="1">
      <c r="C2" s="114"/>
      <c r="D2" s="108" t="s">
        <v>132</v>
      </c>
      <c r="E2" s="108"/>
      <c r="F2" s="108"/>
      <c r="G2" s="108"/>
      <c r="H2" s="108"/>
      <c r="I2" s="108"/>
      <c r="J2" s="108"/>
    </row>
    <row r="3" spans="3:10" ht="75.599999999999994" customHeight="1">
      <c r="C3" s="114"/>
      <c r="D3" s="115" t="s">
        <v>146</v>
      </c>
      <c r="E3" s="115"/>
      <c r="F3" s="115"/>
      <c r="G3" s="115"/>
      <c r="H3" s="115"/>
      <c r="I3" s="115"/>
      <c r="J3" s="115"/>
    </row>
    <row r="4" spans="3:10" ht="43.9" customHeight="1" thickBot="1"/>
    <row r="5" spans="3:10" ht="43.15" customHeight="1">
      <c r="C5" s="151" t="s">
        <v>30</v>
      </c>
      <c r="D5" s="153" t="s">
        <v>31</v>
      </c>
      <c r="E5" s="153" t="s">
        <v>32</v>
      </c>
      <c r="F5" s="153" t="s">
        <v>33</v>
      </c>
      <c r="G5" s="153" t="s">
        <v>34</v>
      </c>
      <c r="H5" s="140" t="s">
        <v>35</v>
      </c>
      <c r="I5" s="140" t="s">
        <v>36</v>
      </c>
      <c r="J5" s="142" t="s">
        <v>11</v>
      </c>
    </row>
    <row r="6" spans="3:10" ht="31.9" customHeight="1" thickBot="1">
      <c r="C6" s="152"/>
      <c r="D6" s="154"/>
      <c r="E6" s="154"/>
      <c r="F6" s="154"/>
      <c r="G6" s="154"/>
      <c r="H6" s="141"/>
      <c r="I6" s="141"/>
      <c r="J6" s="143"/>
    </row>
    <row r="7" spans="3:10" ht="51" customHeight="1">
      <c r="C7" s="144" t="s">
        <v>37</v>
      </c>
      <c r="D7" s="145" t="s">
        <v>38</v>
      </c>
      <c r="E7" s="100" t="s">
        <v>39</v>
      </c>
      <c r="F7" s="146" t="s">
        <v>40</v>
      </c>
      <c r="G7" s="147" t="s">
        <v>41</v>
      </c>
      <c r="H7" s="148">
        <v>22</v>
      </c>
      <c r="I7" s="96">
        <v>1000</v>
      </c>
      <c r="J7" s="149">
        <v>1000</v>
      </c>
    </row>
    <row r="8" spans="3:10" ht="51" customHeight="1">
      <c r="C8" s="144"/>
      <c r="D8" s="145"/>
      <c r="E8" s="100" t="s">
        <v>42</v>
      </c>
      <c r="F8" s="146"/>
      <c r="G8" s="147"/>
      <c r="H8" s="148"/>
      <c r="I8" s="96">
        <v>1000</v>
      </c>
      <c r="J8" s="149"/>
    </row>
    <row r="9" spans="3:10" ht="51" customHeight="1" thickBot="1">
      <c r="C9" s="144"/>
      <c r="D9" s="145"/>
      <c r="E9" s="100" t="s">
        <v>43</v>
      </c>
      <c r="F9" s="146"/>
      <c r="G9" s="147"/>
      <c r="H9" s="148"/>
      <c r="I9" s="96">
        <v>1000</v>
      </c>
      <c r="J9" s="150"/>
    </row>
    <row r="10" spans="3:10" ht="51" customHeight="1" thickBot="1">
      <c r="C10" s="144"/>
      <c r="D10" s="101" t="s">
        <v>44</v>
      </c>
      <c r="E10" s="102" t="s">
        <v>45</v>
      </c>
      <c r="F10" s="102" t="s">
        <v>46</v>
      </c>
      <c r="G10" s="103" t="s">
        <v>41</v>
      </c>
      <c r="H10" s="104">
        <v>10</v>
      </c>
      <c r="I10" s="97">
        <f>H10*1000</f>
        <v>10000</v>
      </c>
      <c r="J10" s="77">
        <v>8000</v>
      </c>
    </row>
    <row r="11" spans="3:10" ht="51" customHeight="1">
      <c r="C11" s="144"/>
      <c r="D11" s="157" t="s">
        <v>47</v>
      </c>
      <c r="E11" s="105" t="s">
        <v>48</v>
      </c>
      <c r="F11" s="158" t="s">
        <v>41</v>
      </c>
      <c r="G11" s="147" t="s">
        <v>41</v>
      </c>
      <c r="H11" s="148">
        <v>25</v>
      </c>
      <c r="I11" s="98">
        <v>4000</v>
      </c>
      <c r="J11" s="155">
        <f>SUM(I11,I12)</f>
        <v>5000</v>
      </c>
    </row>
    <row r="12" spans="3:10" ht="51" customHeight="1" thickBot="1">
      <c r="C12" s="144"/>
      <c r="D12" s="157"/>
      <c r="E12" s="105" t="s">
        <v>49</v>
      </c>
      <c r="F12" s="158"/>
      <c r="G12" s="147"/>
      <c r="H12" s="148"/>
      <c r="I12" s="99">
        <v>1000</v>
      </c>
      <c r="J12" s="156"/>
    </row>
    <row r="13" spans="3:10" ht="40.15" customHeight="1" thickBot="1">
      <c r="C13" s="137" t="s">
        <v>123</v>
      </c>
      <c r="D13" s="138"/>
      <c r="E13" s="138"/>
      <c r="F13" s="138"/>
      <c r="G13" s="138"/>
      <c r="H13" s="138"/>
      <c r="I13" s="139"/>
      <c r="J13" s="95">
        <f>SUM(J7:J12)</f>
        <v>14000</v>
      </c>
    </row>
  </sheetData>
  <mergeCells count="23">
    <mergeCell ref="J11:J12"/>
    <mergeCell ref="G5:G6"/>
    <mergeCell ref="H5:H6"/>
    <mergeCell ref="D11:D12"/>
    <mergeCell ref="F11:F12"/>
    <mergeCell ref="G11:G12"/>
    <mergeCell ref="H11:H12"/>
    <mergeCell ref="C2:C3"/>
    <mergeCell ref="D2:J2"/>
    <mergeCell ref="D3:J3"/>
    <mergeCell ref="C13:I13"/>
    <mergeCell ref="I5:I6"/>
    <mergeCell ref="J5:J6"/>
    <mergeCell ref="C7:C12"/>
    <mergeCell ref="D7:D9"/>
    <mergeCell ref="F7:F9"/>
    <mergeCell ref="G7:G9"/>
    <mergeCell ref="H7:H9"/>
    <mergeCell ref="J7:J9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2:M41"/>
  <sheetViews>
    <sheetView rightToLeft="1" tabSelected="1" topLeftCell="E1" zoomScale="70" zoomScaleNormal="70" workbookViewId="0">
      <pane ySplit="5" topLeftCell="A6" activePane="bottomLeft" state="frozen"/>
      <selection pane="bottomLeft" activeCell="I9" sqref="I9"/>
    </sheetView>
  </sheetViews>
  <sheetFormatPr baseColWidth="10" defaultColWidth="11.5703125" defaultRowHeight="18.75"/>
  <cols>
    <col min="1" max="2" width="11.5703125" style="1"/>
    <col min="3" max="3" width="17.28515625" style="1" customWidth="1"/>
    <col min="4" max="5" width="30.5703125" style="1" customWidth="1"/>
    <col min="6" max="6" width="77.140625" style="1" customWidth="1"/>
    <col min="7" max="7" width="33.28515625" style="1" customWidth="1"/>
    <col min="8" max="8" width="32.28515625" style="1" customWidth="1"/>
    <col min="9" max="9" width="19.5703125" style="1" customWidth="1"/>
    <col min="10" max="10" width="33" style="1" customWidth="1"/>
    <col min="11" max="11" width="34.85546875" style="1" customWidth="1"/>
    <col min="12" max="16384" width="11.5703125" style="1"/>
  </cols>
  <sheetData>
    <row r="2" spans="4:13" ht="88.15" customHeight="1">
      <c r="D2" s="159"/>
      <c r="E2" s="159"/>
      <c r="F2" s="108" t="s">
        <v>132</v>
      </c>
      <c r="G2" s="108"/>
      <c r="H2" s="108"/>
      <c r="I2" s="108"/>
      <c r="J2" s="108"/>
      <c r="K2" s="108"/>
      <c r="L2" s="78"/>
      <c r="M2" s="78"/>
    </row>
    <row r="3" spans="4:13" ht="90.6" customHeight="1">
      <c r="D3" s="159"/>
      <c r="E3" s="159"/>
      <c r="F3" s="163" t="s">
        <v>122</v>
      </c>
      <c r="G3" s="163"/>
      <c r="H3" s="163"/>
      <c r="I3" s="163"/>
      <c r="J3" s="163"/>
      <c r="K3" s="163"/>
    </row>
    <row r="4" spans="4:13" ht="52.15" customHeight="1" thickBot="1">
      <c r="D4" s="159"/>
      <c r="E4" s="159"/>
      <c r="F4" s="159"/>
      <c r="G4" s="159"/>
      <c r="H4" s="159"/>
      <c r="I4" s="159"/>
      <c r="J4" s="160"/>
      <c r="K4" s="160"/>
    </row>
    <row r="5" spans="4:13" ht="51" customHeight="1" thickBot="1">
      <c r="D5" s="182" t="s">
        <v>30</v>
      </c>
      <c r="E5" s="182" t="s">
        <v>31</v>
      </c>
      <c r="F5" s="182" t="s">
        <v>32</v>
      </c>
      <c r="G5" s="182" t="s">
        <v>33</v>
      </c>
      <c r="H5" s="182" t="s">
        <v>34</v>
      </c>
      <c r="I5" s="179" t="s">
        <v>35</v>
      </c>
      <c r="J5" s="180" t="s">
        <v>82</v>
      </c>
      <c r="K5" s="181"/>
    </row>
    <row r="6" spans="4:13" ht="117.6" customHeight="1" thickBot="1">
      <c r="D6" s="182"/>
      <c r="E6" s="182"/>
      <c r="F6" s="182"/>
      <c r="G6" s="182"/>
      <c r="H6" s="182"/>
      <c r="I6" s="179"/>
      <c r="J6" s="36" t="s">
        <v>83</v>
      </c>
      <c r="K6" s="36" t="s">
        <v>84</v>
      </c>
    </row>
    <row r="7" spans="4:13" ht="40.5">
      <c r="D7" s="186" t="s">
        <v>120</v>
      </c>
      <c r="E7" s="171" t="s">
        <v>125</v>
      </c>
      <c r="F7" s="51" t="s">
        <v>105</v>
      </c>
      <c r="G7" s="13" t="s">
        <v>108</v>
      </c>
      <c r="H7" s="16" t="s">
        <v>128</v>
      </c>
      <c r="I7" s="21">
        <v>44</v>
      </c>
      <c r="J7" s="22">
        <f>المتغيرات!$J$15</f>
        <v>7150</v>
      </c>
      <c r="K7" s="173">
        <f>SUM(J7:J13)</f>
        <v>63650</v>
      </c>
    </row>
    <row r="8" spans="4:13" ht="82.15" customHeight="1">
      <c r="D8" s="186"/>
      <c r="E8" s="171"/>
      <c r="F8" s="5" t="s">
        <v>50</v>
      </c>
      <c r="G8" s="14" t="s">
        <v>51</v>
      </c>
      <c r="H8" s="17" t="s">
        <v>41</v>
      </c>
      <c r="I8" s="23">
        <f>[1]المتغيرات!$F$2</f>
        <v>110</v>
      </c>
      <c r="J8" s="24">
        <f>المتغيرات!$J$6</f>
        <v>5500</v>
      </c>
      <c r="K8" s="174"/>
    </row>
    <row r="9" spans="4:13" ht="36">
      <c r="D9" s="186"/>
      <c r="E9" s="171"/>
      <c r="F9" s="5" t="s">
        <v>126</v>
      </c>
      <c r="G9" s="14" t="s">
        <v>52</v>
      </c>
      <c r="H9" s="17" t="s">
        <v>41</v>
      </c>
      <c r="I9" s="23">
        <f>المتغيرات!$I$7</f>
        <v>55</v>
      </c>
      <c r="J9" s="24">
        <f>المتغيرات!$J$7</f>
        <v>5500</v>
      </c>
      <c r="K9" s="174"/>
    </row>
    <row r="10" spans="4:13" ht="82.15" customHeight="1">
      <c r="D10" s="186"/>
      <c r="E10" s="171"/>
      <c r="F10" s="6" t="s">
        <v>53</v>
      </c>
      <c r="G10" s="14" t="s">
        <v>54</v>
      </c>
      <c r="H10" s="17" t="s">
        <v>41</v>
      </c>
      <c r="I10" s="23">
        <f>[1]المتغيرات!$F$3</f>
        <v>198</v>
      </c>
      <c r="J10" s="24">
        <f>المتغيرات!$J$9</f>
        <v>15000</v>
      </c>
      <c r="K10" s="174"/>
    </row>
    <row r="11" spans="4:13" ht="60" customHeight="1">
      <c r="D11" s="186"/>
      <c r="E11" s="171"/>
      <c r="F11" s="6" t="s">
        <v>90</v>
      </c>
      <c r="G11" s="14" t="s">
        <v>131</v>
      </c>
      <c r="H11" s="17" t="s">
        <v>41</v>
      </c>
      <c r="I11" s="23">
        <v>150</v>
      </c>
      <c r="J11" s="23">
        <f>المتغيرات!$J$8</f>
        <v>15000</v>
      </c>
      <c r="K11" s="174"/>
    </row>
    <row r="12" spans="4:13" ht="59.45" customHeight="1">
      <c r="D12" s="186"/>
      <c r="E12" s="171"/>
      <c r="F12" s="7" t="s">
        <v>127</v>
      </c>
      <c r="G12" s="14" t="s">
        <v>130</v>
      </c>
      <c r="H12" s="17" t="s">
        <v>41</v>
      </c>
      <c r="I12" s="25">
        <f>المتغيرات!$I$9</f>
        <v>15</v>
      </c>
      <c r="J12" s="26">
        <f>المتغيرات!$J$9</f>
        <v>15000</v>
      </c>
      <c r="K12" s="174"/>
    </row>
    <row r="13" spans="4:13" ht="54.75" thickBot="1">
      <c r="D13" s="186"/>
      <c r="E13" s="172"/>
      <c r="F13" s="8" t="s">
        <v>100</v>
      </c>
      <c r="G13" s="15" t="s">
        <v>109</v>
      </c>
      <c r="H13" s="18" t="s">
        <v>55</v>
      </c>
      <c r="I13" s="27">
        <v>1</v>
      </c>
      <c r="J13" s="28">
        <f>المتغيرات!$J$24</f>
        <v>500</v>
      </c>
      <c r="K13" s="175"/>
    </row>
    <row r="14" spans="4:13" ht="111" customHeight="1">
      <c r="D14" s="186"/>
      <c r="E14" s="170" t="s">
        <v>107</v>
      </c>
      <c r="F14" s="9" t="s">
        <v>112</v>
      </c>
      <c r="G14" s="4" t="s">
        <v>110</v>
      </c>
      <c r="H14" s="19" t="s">
        <v>113</v>
      </c>
      <c r="I14" s="29">
        <v>22</v>
      </c>
      <c r="J14" s="30">
        <f>المتغيرات!$J$23*10</f>
        <v>5000</v>
      </c>
      <c r="K14" s="173">
        <f>SUM(J14:J18)</f>
        <v>7410</v>
      </c>
    </row>
    <row r="15" spans="4:13" ht="63" customHeight="1">
      <c r="D15" s="186"/>
      <c r="E15" s="171"/>
      <c r="F15" s="9" t="s">
        <v>114</v>
      </c>
      <c r="G15" s="4" t="s">
        <v>111</v>
      </c>
      <c r="H15" s="19" t="s">
        <v>113</v>
      </c>
      <c r="I15" s="29">
        <v>2</v>
      </c>
      <c r="J15" s="31">
        <f>المتغيرات!$J$30</f>
        <v>750</v>
      </c>
      <c r="K15" s="174"/>
    </row>
    <row r="16" spans="4:13" ht="40.5">
      <c r="D16" s="186"/>
      <c r="E16" s="171"/>
      <c r="F16" s="10" t="s">
        <v>124</v>
      </c>
      <c r="G16" s="4" t="s">
        <v>111</v>
      </c>
      <c r="H16" s="19" t="s">
        <v>56</v>
      </c>
      <c r="I16" s="29">
        <v>1</v>
      </c>
      <c r="J16" s="31">
        <f>المتغيرات!$J$26</f>
        <v>200</v>
      </c>
      <c r="K16" s="174"/>
    </row>
    <row r="17" spans="4:11" ht="92.45" customHeight="1">
      <c r="D17" s="186"/>
      <c r="E17" s="171"/>
      <c r="F17" s="11" t="s">
        <v>115</v>
      </c>
      <c r="G17" s="2" t="s">
        <v>57</v>
      </c>
      <c r="H17" s="20" t="s">
        <v>58</v>
      </c>
      <c r="I17" s="32">
        <v>1</v>
      </c>
      <c r="J17" s="33">
        <f>المتغيرات!$J$60</f>
        <v>560</v>
      </c>
      <c r="K17" s="174"/>
    </row>
    <row r="18" spans="4:11" ht="138" customHeight="1" thickBot="1">
      <c r="D18" s="186"/>
      <c r="E18" s="172"/>
      <c r="F18" s="12" t="s">
        <v>116</v>
      </c>
      <c r="G18" s="3" t="s">
        <v>117</v>
      </c>
      <c r="H18" s="20" t="s">
        <v>58</v>
      </c>
      <c r="I18" s="34">
        <v>1</v>
      </c>
      <c r="J18" s="35">
        <f>المتغيرات!$J$38</f>
        <v>900</v>
      </c>
      <c r="K18" s="175"/>
    </row>
    <row r="19" spans="4:11" ht="81.599999999999994" customHeight="1" thickBot="1">
      <c r="D19" s="187" t="s">
        <v>121</v>
      </c>
      <c r="E19" s="170" t="s">
        <v>59</v>
      </c>
      <c r="F19" s="37" t="s">
        <v>60</v>
      </c>
      <c r="G19" s="38" t="s">
        <v>118</v>
      </c>
      <c r="H19" s="39" t="s">
        <v>119</v>
      </c>
      <c r="I19" s="40">
        <f>[1]المتغيرات!$F$12</f>
        <v>22</v>
      </c>
      <c r="J19" s="41">
        <f>المتغيرات!$J$15</f>
        <v>7150</v>
      </c>
      <c r="K19" s="173">
        <f>SUM(J19:J29)</f>
        <v>118880</v>
      </c>
    </row>
    <row r="20" spans="4:11" ht="64.900000000000006" customHeight="1">
      <c r="D20" s="188"/>
      <c r="E20" s="171"/>
      <c r="F20" s="42" t="s">
        <v>62</v>
      </c>
      <c r="G20" s="38" t="s">
        <v>63</v>
      </c>
      <c r="H20" s="39" t="s">
        <v>64</v>
      </c>
      <c r="I20" s="17">
        <f>[1]المتغيرات!$F$26</f>
        <v>1</v>
      </c>
      <c r="J20" s="24">
        <f>المتغيرات!$J$28</f>
        <v>1500</v>
      </c>
      <c r="K20" s="174"/>
    </row>
    <row r="21" spans="4:11" ht="83.45" customHeight="1">
      <c r="D21" s="188"/>
      <c r="E21" s="171"/>
      <c r="F21" s="43" t="s">
        <v>65</v>
      </c>
      <c r="G21" s="44" t="s">
        <v>66</v>
      </c>
      <c r="H21" s="45" t="s">
        <v>64</v>
      </c>
      <c r="I21" s="46">
        <v>1</v>
      </c>
      <c r="J21" s="47">
        <f>المتغيرات!$J$25</f>
        <v>500</v>
      </c>
      <c r="K21" s="174"/>
    </row>
    <row r="22" spans="4:11" ht="85.15" customHeight="1">
      <c r="D22" s="188"/>
      <c r="E22" s="171"/>
      <c r="F22" s="42" t="s">
        <v>101</v>
      </c>
      <c r="G22" s="44" t="s">
        <v>67</v>
      </c>
      <c r="H22" s="45" t="s">
        <v>64</v>
      </c>
      <c r="I22" s="46">
        <v>1</v>
      </c>
      <c r="J22" s="47">
        <f>المتغيرات!$J$20*13</f>
        <v>65780</v>
      </c>
      <c r="K22" s="174"/>
    </row>
    <row r="23" spans="4:11" ht="83.45" customHeight="1">
      <c r="D23" s="188"/>
      <c r="E23" s="171"/>
      <c r="F23" s="42" t="s">
        <v>106</v>
      </c>
      <c r="G23" s="44" t="s">
        <v>68</v>
      </c>
      <c r="H23" s="45" t="s">
        <v>69</v>
      </c>
      <c r="I23" s="46">
        <v>1</v>
      </c>
      <c r="J23" s="47">
        <f>المتغيرات!$J$29*13</f>
        <v>11700</v>
      </c>
      <c r="K23" s="174"/>
    </row>
    <row r="24" spans="4:11" ht="115.15" customHeight="1">
      <c r="D24" s="188"/>
      <c r="E24" s="171"/>
      <c r="F24" s="42" t="s">
        <v>102</v>
      </c>
      <c r="G24" s="44" t="s">
        <v>70</v>
      </c>
      <c r="H24" s="45" t="s">
        <v>64</v>
      </c>
      <c r="I24" s="46">
        <v>1</v>
      </c>
      <c r="J24" s="47">
        <f>المتغيرات!$J$25</f>
        <v>500</v>
      </c>
      <c r="K24" s="174"/>
    </row>
    <row r="25" spans="4:11" ht="171.6" customHeight="1">
      <c r="D25" s="188"/>
      <c r="E25" s="171"/>
      <c r="F25" s="48" t="s">
        <v>103</v>
      </c>
      <c r="G25" s="49" t="s">
        <v>71</v>
      </c>
      <c r="H25" s="45" t="s">
        <v>69</v>
      </c>
      <c r="I25" s="17">
        <v>13</v>
      </c>
      <c r="J25" s="24">
        <f>المتغيرات!$J$57*13</f>
        <v>15600</v>
      </c>
      <c r="K25" s="174"/>
    </row>
    <row r="26" spans="4:11" ht="90.75" thickBot="1">
      <c r="D26" s="188"/>
      <c r="E26" s="171"/>
      <c r="F26" s="8" t="s">
        <v>104</v>
      </c>
      <c r="G26" s="49" t="s">
        <v>72</v>
      </c>
      <c r="H26" s="45" t="s">
        <v>69</v>
      </c>
      <c r="I26" s="17">
        <v>13</v>
      </c>
      <c r="J26" s="47">
        <f>المتغيرات!$J$38*13</f>
        <v>11700</v>
      </c>
      <c r="K26" s="174"/>
    </row>
    <row r="27" spans="4:11" ht="72">
      <c r="D27" s="188"/>
      <c r="E27" s="171"/>
      <c r="F27" s="50" t="s">
        <v>73</v>
      </c>
      <c r="G27" s="49" t="s">
        <v>74</v>
      </c>
      <c r="H27" s="45" t="s">
        <v>64</v>
      </c>
      <c r="I27" s="17">
        <v>1</v>
      </c>
      <c r="J27" s="47">
        <f>المتغيرات!$J$52</f>
        <v>1600</v>
      </c>
      <c r="K27" s="174"/>
    </row>
    <row r="28" spans="4:11" ht="104.45" customHeight="1" thickBot="1">
      <c r="D28" s="188"/>
      <c r="E28" s="171"/>
      <c r="F28" s="8" t="s">
        <v>75</v>
      </c>
      <c r="G28" s="49" t="s">
        <v>76</v>
      </c>
      <c r="H28" s="45" t="s">
        <v>64</v>
      </c>
      <c r="I28" s="17">
        <v>1</v>
      </c>
      <c r="J28" s="47">
        <f>المتغيرات!$J$47</f>
        <v>2850</v>
      </c>
      <c r="K28" s="174"/>
    </row>
    <row r="29" spans="4:11" ht="103.15" customHeight="1" thickBot="1">
      <c r="D29" s="189"/>
      <c r="E29" s="172"/>
      <c r="F29" s="7" t="s">
        <v>77</v>
      </c>
      <c r="G29" s="44" t="s">
        <v>129</v>
      </c>
      <c r="H29" s="45" t="s">
        <v>61</v>
      </c>
      <c r="I29" s="46">
        <v>5</v>
      </c>
      <c r="J29" s="47">
        <v>0</v>
      </c>
      <c r="K29" s="175"/>
    </row>
    <row r="30" spans="4:11" ht="27" thickBot="1">
      <c r="D30" s="183" t="s">
        <v>86</v>
      </c>
      <c r="E30" s="184"/>
      <c r="F30" s="184"/>
      <c r="G30" s="184"/>
      <c r="H30" s="184"/>
      <c r="I30" s="184"/>
      <c r="J30" s="185"/>
      <c r="K30" s="52">
        <f>SUM(K7:K29)</f>
        <v>189940</v>
      </c>
    </row>
    <row r="31" spans="4:11" ht="27" thickBot="1">
      <c r="D31" s="164" t="s">
        <v>91</v>
      </c>
      <c r="E31" s="165"/>
      <c r="F31" s="165"/>
      <c r="G31" s="165"/>
      <c r="H31" s="165"/>
      <c r="I31" s="165"/>
      <c r="J31" s="166"/>
      <c r="K31" s="53">
        <f>K30*0.05</f>
        <v>9497</v>
      </c>
    </row>
    <row r="32" spans="4:11" ht="27" thickBot="1">
      <c r="D32" s="164" t="s">
        <v>85</v>
      </c>
      <c r="E32" s="165"/>
      <c r="F32" s="165"/>
      <c r="G32" s="165"/>
      <c r="H32" s="165"/>
      <c r="I32" s="165"/>
      <c r="J32" s="166"/>
      <c r="K32" s="53">
        <f>K31*0.2</f>
        <v>1899.4</v>
      </c>
    </row>
    <row r="33" spans="4:11" ht="48" customHeight="1" thickBot="1">
      <c r="D33" s="167" t="s">
        <v>78</v>
      </c>
      <c r="E33" s="168"/>
      <c r="F33" s="168"/>
      <c r="G33" s="168"/>
      <c r="H33" s="168"/>
      <c r="I33" s="168"/>
      <c r="J33" s="169"/>
      <c r="K33" s="54">
        <f>'ميزانية الاعداد'!$J$13</f>
        <v>14000</v>
      </c>
    </row>
    <row r="34" spans="4:11" ht="27" thickBot="1">
      <c r="D34" s="161" t="s">
        <v>79</v>
      </c>
      <c r="E34" s="161"/>
      <c r="F34" s="161"/>
      <c r="G34" s="161"/>
      <c r="H34" s="161"/>
      <c r="I34" s="161"/>
      <c r="J34" s="162"/>
      <c r="K34" s="55">
        <f>K31+K32+K33</f>
        <v>25396.400000000001</v>
      </c>
    </row>
    <row r="35" spans="4:11" ht="32.25" thickBot="1">
      <c r="D35" s="176" t="s">
        <v>87</v>
      </c>
      <c r="E35" s="177"/>
      <c r="F35" s="177"/>
      <c r="G35" s="177"/>
      <c r="H35" s="177"/>
      <c r="I35" s="177"/>
      <c r="J35" s="178"/>
      <c r="K35" s="56">
        <f>K30+K34</f>
        <v>215336.4</v>
      </c>
    </row>
    <row r="39" spans="4:11" ht="15" customHeight="1"/>
    <row r="40" spans="4:11" ht="15" customHeight="1"/>
    <row r="41" spans="4:11" ht="15.75" customHeight="1"/>
  </sheetData>
  <mergeCells count="25">
    <mergeCell ref="D35:J35"/>
    <mergeCell ref="D31:J31"/>
    <mergeCell ref="I5:I6"/>
    <mergeCell ref="J5:K5"/>
    <mergeCell ref="E7:E13"/>
    <mergeCell ref="K7:K13"/>
    <mergeCell ref="E14:E18"/>
    <mergeCell ref="K14:K18"/>
    <mergeCell ref="D5:D6"/>
    <mergeCell ref="E5:E6"/>
    <mergeCell ref="F5:F6"/>
    <mergeCell ref="G5:G6"/>
    <mergeCell ref="H5:H6"/>
    <mergeCell ref="D30:J30"/>
    <mergeCell ref="D7:D18"/>
    <mergeCell ref="D19:D29"/>
    <mergeCell ref="D4:K4"/>
    <mergeCell ref="D34:J34"/>
    <mergeCell ref="F2:K2"/>
    <mergeCell ref="D2:E3"/>
    <mergeCell ref="F3:K3"/>
    <mergeCell ref="D32:J32"/>
    <mergeCell ref="D33:J33"/>
    <mergeCell ref="E19:E29"/>
    <mergeCell ref="K19:K29"/>
  </mergeCells>
  <pageMargins left="0.7" right="0.7" top="0.75" bottom="0.75" header="0.3" footer="0.3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I12"/>
  <sheetViews>
    <sheetView rightToLeft="1" topLeftCell="C1" zoomScale="76" zoomScaleNormal="76" workbookViewId="0">
      <selection activeCell="H17" sqref="H17"/>
    </sheetView>
  </sheetViews>
  <sheetFormatPr baseColWidth="10" defaultColWidth="11.5703125" defaultRowHeight="15"/>
  <cols>
    <col min="2" max="2" width="5.7109375" customWidth="1"/>
    <col min="3" max="3" width="26.85546875" customWidth="1"/>
    <col min="4" max="4" width="84.5703125" customWidth="1"/>
    <col min="5" max="5" width="44" customWidth="1"/>
  </cols>
  <sheetData>
    <row r="2" spans="3:9" ht="70.150000000000006" customHeight="1">
      <c r="C2" s="114"/>
      <c r="D2" s="192" t="s">
        <v>132</v>
      </c>
      <c r="E2" s="192"/>
      <c r="F2" s="79"/>
      <c r="G2" s="79"/>
      <c r="H2" s="79"/>
      <c r="I2" s="79"/>
    </row>
    <row r="3" spans="3:9" ht="68.45" customHeight="1">
      <c r="C3" s="114"/>
      <c r="D3" s="193" t="s">
        <v>147</v>
      </c>
      <c r="E3" s="193"/>
    </row>
    <row r="4" spans="3:9" ht="39" customHeight="1" thickBot="1"/>
    <row r="5" spans="3:9" ht="57" customHeight="1" thickBot="1">
      <c r="D5" s="190" t="s">
        <v>148</v>
      </c>
      <c r="E5" s="191"/>
    </row>
    <row r="6" spans="3:9" ht="27" thickBot="1">
      <c r="D6" s="80"/>
      <c r="E6" s="83" t="s">
        <v>80</v>
      </c>
    </row>
    <row r="7" spans="3:9" ht="43.5" customHeight="1" thickBot="1">
      <c r="D7" s="106" t="s">
        <v>81</v>
      </c>
      <c r="E7" s="85">
        <f>'ميزانية اشتغال ورشةواحدة'!$K$30</f>
        <v>189940</v>
      </c>
    </row>
    <row r="8" spans="3:9" ht="43.5" customHeight="1" thickBot="1">
      <c r="D8" s="106" t="s">
        <v>91</v>
      </c>
      <c r="E8" s="86">
        <f>'ميزانية اشتغال ورشةواحدة'!$K$31</f>
        <v>9497</v>
      </c>
    </row>
    <row r="9" spans="3:9" ht="43.5" customHeight="1" thickBot="1">
      <c r="D9" s="106" t="s">
        <v>88</v>
      </c>
      <c r="E9" s="87">
        <f>'ميزانية اشتغال ورشةواحدة'!$K$32</f>
        <v>1899.4</v>
      </c>
    </row>
    <row r="10" spans="3:9" ht="43.5" customHeight="1" thickBot="1">
      <c r="D10" s="106" t="s">
        <v>78</v>
      </c>
      <c r="E10" s="88">
        <f>'ميزانية اشتغال ورشةواحدة'!$K$33</f>
        <v>14000</v>
      </c>
    </row>
    <row r="11" spans="3:9" ht="43.5" customHeight="1" thickBot="1">
      <c r="D11" s="107" t="s">
        <v>79</v>
      </c>
      <c r="E11" s="81">
        <f>'ميزانية اشتغال ورشةواحدة'!$K$34</f>
        <v>25396.400000000001</v>
      </c>
    </row>
    <row r="12" spans="3:9" ht="43.5" customHeight="1" thickBot="1">
      <c r="D12" s="84" t="s">
        <v>89</v>
      </c>
      <c r="E12" s="82">
        <f>'ميزانية اشتغال ورشةواحدة'!$K$35</f>
        <v>215336.4</v>
      </c>
    </row>
  </sheetData>
  <mergeCells count="4">
    <mergeCell ref="D5:E5"/>
    <mergeCell ref="C2:C3"/>
    <mergeCell ref="D2:E2"/>
    <mergeCell ref="D3:E3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المتغيرات</vt:lpstr>
      <vt:lpstr>ميزانية الاعداد</vt:lpstr>
      <vt:lpstr>ميزانية اشتغال ورشةواحدة</vt:lpstr>
      <vt:lpstr>المجمل النهائي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2026-10-07T22:22:36Z</dcterms:modified>
</cp:coreProperties>
</file>